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2fc447c5fd1d6a/SCALABISCUP/2026/Documentos/"/>
    </mc:Choice>
  </mc:AlternateContent>
  <xr:revisionPtr revIDLastSave="74" documentId="8_{1EBC515F-5BD0-49A5-A835-F605853640A3}" xr6:coauthVersionLast="47" xr6:coauthVersionMax="47" xr10:uidLastSave="{F0510C42-869D-4A29-855E-30F9C7A37C61}"/>
  <bookViews>
    <workbookView xWindow="-6070" yWindow="-21710" windowWidth="38620" windowHeight="21100" activeTab="1" xr2:uid="{00000000-000D-0000-FFFF-FFFF00000000}"/>
  </bookViews>
  <sheets>
    <sheet name="Definitive Entries" sheetId="1" r:id="rId1"/>
    <sheet name="Meals+Transport+Rooms+Beach Day" sheetId="3" r:id="rId2"/>
    <sheet name="Folha1" sheetId="2" state="hidden" r:id="rId3"/>
  </sheets>
  <definedNames>
    <definedName name="_xlnm.Print_Area" localSheetId="0">'Definitive Entries'!$A$1:$I$86</definedName>
    <definedName name="_xlnm.Print_Area" localSheetId="1">'Meals+Transport+Rooms+Beach Day'!$A$1:$L$95</definedName>
    <definedName name="Z_CBF1606B_28FD_4550_857A_C1F48D26CCA9_.wvu.PrintArea" localSheetId="0" hidden="1">'Definitive Entries'!$A$1:$I$83</definedName>
  </definedNames>
  <calcPr calcId="191028"/>
  <customWorkbookViews>
    <customWorkbookView name="scalabiscup" guid="{CBF1606B-28FD-4550-857A-C1F48D26CCA9}" maximized="1" windowWidth="1920" windowHeight="82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3" l="1"/>
  <c r="K64" i="3"/>
  <c r="K63" i="3"/>
  <c r="K62" i="3"/>
  <c r="K61" i="3"/>
  <c r="K58" i="3"/>
  <c r="K57" i="3"/>
  <c r="K56" i="3"/>
  <c r="E51" i="1"/>
  <c r="F51" i="1"/>
  <c r="G51" i="1"/>
  <c r="H51" i="1"/>
  <c r="I51" i="1"/>
  <c r="D51" i="1"/>
  <c r="K75" i="3"/>
  <c r="K74" i="3"/>
  <c r="K70" i="3"/>
  <c r="K69" i="3"/>
  <c r="K68" i="3"/>
  <c r="K53" i="3"/>
  <c r="K52" i="3"/>
  <c r="K51" i="3"/>
  <c r="K42" i="3"/>
  <c r="K41" i="3"/>
  <c r="K45" i="3"/>
  <c r="K44" i="3"/>
  <c r="K43" i="3"/>
  <c r="K36" i="3"/>
  <c r="K35" i="3"/>
  <c r="K31" i="3"/>
  <c r="K30" i="3"/>
  <c r="K27" i="3"/>
  <c r="K26" i="3"/>
  <c r="K23" i="3"/>
  <c r="K22" i="3"/>
  <c r="K21" i="3"/>
  <c r="L61" i="3" l="1"/>
  <c r="L56" i="3"/>
  <c r="K73" i="3"/>
  <c r="K72" i="3"/>
  <c r="K71" i="3"/>
  <c r="K40" i="3"/>
  <c r="L40" i="3" l="1"/>
  <c r="L68" i="3"/>
  <c r="I76" i="1"/>
  <c r="I75" i="1"/>
  <c r="I70" i="1"/>
  <c r="I69" i="1"/>
  <c r="I73" i="1"/>
  <c r="I72" i="1"/>
  <c r="I67" i="1"/>
  <c r="I66" i="1"/>
  <c r="I64" i="1"/>
  <c r="I63" i="1"/>
  <c r="H76" i="1"/>
  <c r="G76" i="1"/>
  <c r="H75" i="1"/>
  <c r="G75" i="1"/>
  <c r="H69" i="1"/>
  <c r="H70" i="1"/>
  <c r="G70" i="1"/>
  <c r="G69" i="1"/>
  <c r="H73" i="1"/>
  <c r="G73" i="1"/>
  <c r="H72" i="1"/>
  <c r="G72" i="1"/>
  <c r="H67" i="1"/>
  <c r="G67" i="1"/>
  <c r="H66" i="1"/>
  <c r="G66" i="1"/>
  <c r="H63" i="1"/>
  <c r="H64" i="1"/>
  <c r="G64" i="1"/>
  <c r="G63" i="1"/>
  <c r="E75" i="1"/>
  <c r="F75" i="1"/>
  <c r="E76" i="1"/>
  <c r="F76" i="1"/>
  <c r="D76" i="1"/>
  <c r="D75" i="1"/>
  <c r="E72" i="1"/>
  <c r="E73" i="1"/>
  <c r="D73" i="1"/>
  <c r="D72" i="1"/>
  <c r="E69" i="1"/>
  <c r="F69" i="1"/>
  <c r="E70" i="1"/>
  <c r="F70" i="1"/>
  <c r="D70" i="1"/>
  <c r="D69" i="1"/>
  <c r="E66" i="1"/>
  <c r="F66" i="1"/>
  <c r="E67" i="1"/>
  <c r="F67" i="1"/>
  <c r="D67" i="1"/>
  <c r="D66" i="1"/>
  <c r="E63" i="1"/>
  <c r="F63" i="1"/>
  <c r="E64" i="1"/>
  <c r="F64" i="1"/>
  <c r="D64" i="1"/>
  <c r="D63" i="1"/>
  <c r="K90" i="3"/>
  <c r="K29" i="3"/>
  <c r="K28" i="3"/>
  <c r="L26" i="3" l="1"/>
  <c r="K5" i="3" l="1"/>
  <c r="H82" i="1"/>
  <c r="F72" i="1"/>
  <c r="L51" i="3" l="1"/>
  <c r="K87" i="3" s="1"/>
  <c r="K15" i="3" l="1"/>
  <c r="K12" i="3"/>
  <c r="K14" i="3"/>
  <c r="K13" i="3"/>
  <c r="I85" i="3"/>
  <c r="L35" i="3" l="1"/>
  <c r="L21" i="3"/>
  <c r="K4" i="3"/>
  <c r="K6" i="3"/>
  <c r="L12" i="3" l="1"/>
  <c r="L4" i="3"/>
  <c r="F78" i="1"/>
  <c r="I78" i="1"/>
  <c r="E78" i="1"/>
  <c r="D78" i="1"/>
  <c r="H78" i="1"/>
  <c r="G78" i="1"/>
  <c r="K88" i="3" l="1"/>
  <c r="H84" i="1"/>
</calcChain>
</file>

<file path=xl/sharedStrings.xml><?xml version="1.0" encoding="utf-8"?>
<sst xmlns="http://schemas.openxmlformats.org/spreadsheetml/2006/main" count="214" uniqueCount="151">
  <si>
    <t>Individual and Team International Competition</t>
  </si>
  <si>
    <t>Individual Trampoline, Double-mini Trampoline &amp; Tumbling</t>
  </si>
  <si>
    <t>Club/Federation</t>
  </si>
  <si>
    <t>Name</t>
  </si>
  <si>
    <t>Adress</t>
  </si>
  <si>
    <t>Post Code</t>
  </si>
  <si>
    <t>Country</t>
  </si>
  <si>
    <t>E-mail</t>
  </si>
  <si>
    <t>Phone</t>
  </si>
  <si>
    <t>Participants</t>
  </si>
  <si>
    <t>Gymnasts</t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</si>
  <si>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TRA</t>
    </r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</si>
  <si>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DMT</t>
    </r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</si>
  <si>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TUM</t>
    </r>
  </si>
  <si>
    <t>TRA+DMT</t>
  </si>
  <si>
    <t>DMT+TUM</t>
  </si>
  <si>
    <t>TRA+DMT
+TUM</t>
  </si>
  <si>
    <t>U12</t>
  </si>
  <si>
    <t>M</t>
  </si>
  <si>
    <t>F</t>
  </si>
  <si>
    <t>U14</t>
  </si>
  <si>
    <t>U16</t>
  </si>
  <si>
    <r>
      <t xml:space="preserve">U21 </t>
    </r>
    <r>
      <rPr>
        <b/>
        <sz val="8"/>
        <color theme="1"/>
        <rFont val="Calibri"/>
        <family val="2"/>
        <scheme val="minor"/>
      </rPr>
      <t>(only DMT &amp; TRA)</t>
    </r>
  </si>
  <si>
    <t>Total</t>
  </si>
  <si>
    <t>Others</t>
  </si>
  <si>
    <t>Coachs</t>
  </si>
  <si>
    <t>Delegates</t>
  </si>
  <si>
    <t>Judges</t>
  </si>
  <si>
    <t>Fees</t>
  </si>
  <si>
    <t>Gymnasts Fees</t>
  </si>
  <si>
    <t>Other Fees</t>
  </si>
  <si>
    <t>Number of missing judges</t>
  </si>
  <si>
    <t>TOTAL FEES:</t>
  </si>
  <si>
    <t>TRANSPORTATION</t>
  </si>
  <si>
    <t>€</t>
  </si>
  <si>
    <t>Parcial</t>
  </si>
  <si>
    <r>
      <t xml:space="preserve">Lisbon Airport Transfer 
</t>
    </r>
    <r>
      <rPr>
        <sz val="8"/>
        <color theme="1"/>
        <rFont val="Calibri"/>
        <family val="2"/>
        <scheme val="minor"/>
      </rPr>
      <t>(both ways included)</t>
    </r>
  </si>
  <si>
    <r>
      <t xml:space="preserve">Shuttle Pass
</t>
    </r>
    <r>
      <rPr>
        <sz val="8"/>
        <color theme="1"/>
        <rFont val="Calibri"/>
        <family val="2"/>
        <scheme val="minor"/>
      </rPr>
      <t>(inclued all trips Hotel/Sports Hall/Swiming pool, according with timetable)</t>
    </r>
  </si>
  <si>
    <t>MEALS &amp; FAREWELL PARTY PER PERSON</t>
  </si>
  <si>
    <t>Lunch</t>
  </si>
  <si>
    <t>Dinner</t>
  </si>
  <si>
    <t>Lunch + Dinner</t>
  </si>
  <si>
    <r>
      <t xml:space="preserve">Farewell Party
</t>
    </r>
    <r>
      <rPr>
        <b/>
        <sz val="9"/>
        <color theme="1"/>
        <rFont val="Calibri"/>
        <family val="2"/>
        <scheme val="minor"/>
      </rPr>
      <t>(dinner included)</t>
    </r>
  </si>
  <si>
    <t>€ p/ Room</t>
  </si>
  <si>
    <t>HOTEL UMO *** - Bed and Breakfast</t>
  </si>
  <si>
    <t>HOTEL UMU
***</t>
  </si>
  <si>
    <r>
      <t xml:space="preserve">N1 HOSTEL
APPARTMENT AND SUITES
</t>
    </r>
    <r>
      <rPr>
        <sz val="11"/>
        <color theme="1"/>
        <rFont val="Calibri"/>
        <family val="2"/>
        <scheme val="minor"/>
      </rPr>
      <t>- *No Breakfast Included*</t>
    </r>
  </si>
  <si>
    <t xml:space="preserve">Hostel </t>
  </si>
  <si>
    <t>Appart.
2 beds + sofa (2pax)</t>
  </si>
  <si>
    <r>
      <t xml:space="preserve">4 pax
</t>
    </r>
    <r>
      <rPr>
        <sz val="11"/>
        <rFont val="Calibri"/>
        <family val="2"/>
        <scheme val="minor"/>
      </rPr>
      <t>€ 200</t>
    </r>
  </si>
  <si>
    <t>Appart.
4 beds + sofa (2pax)</t>
  </si>
  <si>
    <r>
      <t xml:space="preserve">6 pax
</t>
    </r>
    <r>
      <rPr>
        <sz val="11"/>
        <rFont val="Calibri"/>
        <family val="2"/>
        <scheme val="minor"/>
      </rPr>
      <t>€ 240</t>
    </r>
  </si>
  <si>
    <t xml:space="preserve">Suites </t>
  </si>
  <si>
    <t>Group Suites *</t>
  </si>
  <si>
    <t>* Includes 3 toilets and 3 showers in the room</t>
  </si>
  <si>
    <t>TAGUS HOSTEL (Hostel)  - Bed and Breakfast</t>
  </si>
  <si>
    <t>Tagus Host</t>
  </si>
  <si>
    <t>Shared WC</t>
  </si>
  <si>
    <r>
      <t xml:space="preserve">Villa Graça - Hostel and Appartments - </t>
    </r>
    <r>
      <rPr>
        <sz val="8"/>
        <color theme="1"/>
        <rFont val="Calibri"/>
        <family val="2"/>
        <scheme val="minor"/>
      </rPr>
      <t>*No Breakfast Included*</t>
    </r>
  </si>
  <si>
    <r>
      <t xml:space="preserve">Hotel Novo Princepe
</t>
    </r>
    <r>
      <rPr>
        <sz val="8"/>
        <color theme="1"/>
        <rFont val="Calibri"/>
        <family val="2"/>
        <scheme val="minor"/>
      </rPr>
      <t>(7km from Santarém - 10 min driving)</t>
    </r>
  </si>
  <si>
    <r>
      <t>Single</t>
    </r>
    <r>
      <rPr>
        <sz val="11"/>
        <rFont val="Calibri"/>
        <family val="2"/>
        <scheme val="minor"/>
      </rPr>
      <t xml:space="preserve">
€ 90</t>
    </r>
  </si>
  <si>
    <r>
      <rPr>
        <b/>
        <sz val="11"/>
        <rFont val="Calibri"/>
        <family val="2"/>
        <scheme val="minor"/>
      </rPr>
      <t>Twin</t>
    </r>
    <r>
      <rPr>
        <sz val="11"/>
        <rFont val="Calibri"/>
        <family val="2"/>
        <scheme val="minor"/>
      </rPr>
      <t xml:space="preserve">
€ 100</t>
    </r>
  </si>
  <si>
    <r>
      <rPr>
        <b/>
        <sz val="11"/>
        <rFont val="Calibri"/>
        <family val="2"/>
        <scheme val="minor"/>
      </rPr>
      <t>Triplo</t>
    </r>
    <r>
      <rPr>
        <sz val="11"/>
        <rFont val="Calibri"/>
        <family val="2"/>
        <scheme val="minor"/>
      </rPr>
      <t xml:space="preserve">
€ 135</t>
    </r>
  </si>
  <si>
    <t>PEDRA DE SAL*** - Bed and Breakfast</t>
  </si>
  <si>
    <r>
      <t>PEDRA DE SAL</t>
    </r>
    <r>
      <rPr>
        <sz val="11"/>
        <color theme="1"/>
        <rFont val="Calibri"/>
        <family val="2"/>
        <scheme val="minor"/>
      </rPr>
      <t xml:space="preserve">***
</t>
    </r>
    <r>
      <rPr>
        <sz val="8"/>
        <color theme="1"/>
        <rFont val="Calibri"/>
        <family val="2"/>
        <scheme val="minor"/>
      </rPr>
      <t>(Rio Maior - 40km from Santarém - 30m driving)</t>
    </r>
  </si>
  <si>
    <t>Hostel</t>
  </si>
  <si>
    <r>
      <t xml:space="preserve">Single
</t>
    </r>
    <r>
      <rPr>
        <sz val="11"/>
        <color theme="1"/>
        <rFont val="Calibri"/>
        <family val="2"/>
        <scheme val="minor"/>
      </rPr>
      <t>€ 110</t>
    </r>
  </si>
  <si>
    <r>
      <t xml:space="preserve">Twin
</t>
    </r>
    <r>
      <rPr>
        <sz val="11"/>
        <color theme="1"/>
        <rFont val="Calibri"/>
        <family val="2"/>
        <scheme val="minor"/>
      </rPr>
      <t>€ 110</t>
    </r>
  </si>
  <si>
    <t>PACK</t>
  </si>
  <si>
    <t>PRICE</t>
  </si>
  <si>
    <t>NUMBER OF PERSONS</t>
  </si>
  <si>
    <t>BASIC</t>
  </si>
  <si>
    <t>Bus + Luch pack</t>
  </si>
  <si>
    <t>SURF RENTAL</t>
  </si>
  <si>
    <t>BASIC + 120 min Surf board and Suit Rental</t>
  </si>
  <si>
    <t>SURF CLASS</t>
  </si>
  <si>
    <t>BASIC + 90  min Surf Class</t>
  </si>
  <si>
    <t>Extra Rental</t>
  </si>
  <si>
    <t>extra 120 min rental</t>
  </si>
  <si>
    <t>Extra Class</t>
  </si>
  <si>
    <t>extra 90 min class</t>
  </si>
  <si>
    <t>TOTAL</t>
  </si>
  <si>
    <t>TOTAL TO BE PAID</t>
  </si>
  <si>
    <t>TOTAL TO BE PAID UPON DEFFINITIVE ENTRIES</t>
  </si>
  <si>
    <t>Date</t>
  </si>
  <si>
    <t>Signature</t>
  </si>
  <si>
    <t>Please, send form to</t>
  </si>
  <si>
    <t>scalabiscup@scalabiscup.com</t>
  </si>
  <si>
    <t>DEFENITIVE ENTRIES</t>
  </si>
  <si>
    <r>
      <t>DEADLINE: 1</t>
    </r>
    <r>
      <rPr>
        <b/>
        <vertAlign val="superscript"/>
        <sz val="11"/>
        <rFont val="Calibri"/>
        <family val="2"/>
        <scheme val="minor"/>
      </rPr>
      <t>ST</t>
    </r>
    <r>
      <rPr>
        <b/>
        <sz val="11"/>
        <rFont val="Calibri"/>
        <family val="2"/>
        <scheme val="minor"/>
      </rPr>
      <t xml:space="preserve"> OF MAY, 2026</t>
    </r>
  </si>
  <si>
    <t>MEALS</t>
  </si>
  <si>
    <t>Number of persons</t>
  </si>
  <si>
    <r>
      <t xml:space="preserve">Shuttle Pass
</t>
    </r>
    <r>
      <rPr>
        <b/>
        <sz val="8"/>
        <color theme="1"/>
        <rFont val="Calibri"/>
        <family val="2"/>
        <scheme val="minor"/>
      </rPr>
      <t>- For Hotels outside of Santarém for groups with more than 15 persons and max 4 days -</t>
    </r>
    <r>
      <rPr>
        <b/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(inclued all trips Hotel/Sports Halll, according with timetable)</t>
    </r>
  </si>
  <si>
    <t>HOTELS WITHIN SANTARÉM</t>
  </si>
  <si>
    <t>N1 Hostel - *No Breakfast Included*</t>
  </si>
  <si>
    <t>Villa Graça - Hostel and Appartments - *No Breakfast Included*</t>
  </si>
  <si>
    <t>HOTELS OUTSIDE OF SANTARÉM</t>
  </si>
  <si>
    <r>
      <t>4 Bed Room</t>
    </r>
    <r>
      <rPr>
        <sz val="11"/>
        <rFont val="Calibri"/>
        <family val="2"/>
        <scheme val="minor"/>
      </rPr>
      <t xml:space="preserve">
€ 135</t>
    </r>
  </si>
  <si>
    <r>
      <t>8 Bed Room</t>
    </r>
    <r>
      <rPr>
        <sz val="11"/>
        <rFont val="Calibri"/>
        <family val="2"/>
        <scheme val="minor"/>
      </rPr>
      <t xml:space="preserve">
€ 270</t>
    </r>
  </si>
  <si>
    <r>
      <t xml:space="preserve">2 pax
</t>
    </r>
    <r>
      <rPr>
        <sz val="11"/>
        <rFont val="Calibri"/>
        <family val="2"/>
        <scheme val="minor"/>
      </rPr>
      <t>€ 120</t>
    </r>
  </si>
  <si>
    <r>
      <t xml:space="preserve">8 pax
</t>
    </r>
    <r>
      <rPr>
        <sz val="11"/>
        <rFont val="Calibri"/>
        <family val="2"/>
        <scheme val="minor"/>
      </rPr>
      <t>€ 330</t>
    </r>
  </si>
  <si>
    <r>
      <t>Single</t>
    </r>
    <r>
      <rPr>
        <sz val="11"/>
        <rFont val="Calibri"/>
        <family val="2"/>
        <scheme val="minor"/>
      </rPr>
      <t xml:space="preserve">
€ 75</t>
    </r>
  </si>
  <si>
    <r>
      <rPr>
        <b/>
        <sz val="10"/>
        <rFont val="Calibri"/>
        <family val="2"/>
        <scheme val="minor"/>
      </rPr>
      <t>Twin/Double</t>
    </r>
    <r>
      <rPr>
        <sz val="11"/>
        <rFont val="Calibri"/>
        <family val="2"/>
        <scheme val="minor"/>
      </rPr>
      <t xml:space="preserve">
€ 100</t>
    </r>
  </si>
  <si>
    <t>type of beds</t>
  </si>
  <si>
    <r>
      <rPr>
        <b/>
        <sz val="11"/>
        <rFont val="Calibri"/>
        <family val="2"/>
        <scheme val="minor"/>
      </rPr>
      <t>Twin</t>
    </r>
    <r>
      <rPr>
        <sz val="11"/>
        <rFont val="Calibri"/>
        <family val="2"/>
        <scheme val="minor"/>
      </rPr>
      <t xml:space="preserve">
€ 110</t>
    </r>
  </si>
  <si>
    <r>
      <t>Single</t>
    </r>
    <r>
      <rPr>
        <sz val="11"/>
        <rFont val="Calibri"/>
        <family val="2"/>
        <scheme val="minor"/>
      </rPr>
      <t xml:space="preserve">
€ 100</t>
    </r>
  </si>
  <si>
    <r>
      <rPr>
        <b/>
        <sz val="11"/>
        <rFont val="Calibri"/>
        <family val="2"/>
        <scheme val="minor"/>
      </rPr>
      <t>Triplo</t>
    </r>
    <r>
      <rPr>
        <sz val="11"/>
        <rFont val="Calibri"/>
        <family val="2"/>
        <scheme val="minor"/>
      </rPr>
      <t xml:space="preserve">
€ 160</t>
    </r>
  </si>
  <si>
    <r>
      <rPr>
        <b/>
        <sz val="11"/>
        <color theme="1"/>
        <rFont val="Calibri"/>
        <family val="2"/>
        <scheme val="minor"/>
      </rPr>
      <t>6 Bed Room</t>
    </r>
    <r>
      <rPr>
        <sz val="11"/>
        <color theme="1"/>
        <rFont val="Calibri"/>
        <family val="2"/>
        <scheme val="minor"/>
      </rPr>
      <t xml:space="preserve">
€ 230</t>
    </r>
  </si>
  <si>
    <r>
      <rPr>
        <b/>
        <sz val="11"/>
        <color theme="1"/>
        <rFont val="Calibri"/>
        <family val="2"/>
        <scheme val="minor"/>
      </rPr>
      <t>5 Bed Room</t>
    </r>
    <r>
      <rPr>
        <sz val="11"/>
        <color theme="1"/>
        <rFont val="Calibri"/>
        <family val="2"/>
        <scheme val="minor"/>
      </rPr>
      <t xml:space="preserve">
€ 195</t>
    </r>
  </si>
  <si>
    <r>
      <rPr>
        <b/>
        <sz val="11"/>
        <color theme="1"/>
        <rFont val="Calibri"/>
        <family val="2"/>
        <scheme val="minor"/>
      </rPr>
      <t xml:space="preserve">4 Bed Room
</t>
    </r>
    <r>
      <rPr>
        <sz val="11"/>
        <color theme="1"/>
        <rFont val="Calibri"/>
        <family val="2"/>
        <scheme val="minor"/>
      </rPr>
      <t>€ 155</t>
    </r>
  </si>
  <si>
    <r>
      <t xml:space="preserve">Double
</t>
    </r>
    <r>
      <rPr>
        <sz val="11"/>
        <color theme="1"/>
        <rFont val="Calibri"/>
        <family val="2"/>
        <scheme val="minor"/>
      </rPr>
      <t>€ 120</t>
    </r>
  </si>
  <si>
    <r>
      <t xml:space="preserve">Triple
</t>
    </r>
    <r>
      <rPr>
        <sz val="11"/>
        <color theme="1"/>
        <rFont val="Calibri"/>
        <family val="2"/>
        <scheme val="minor"/>
      </rPr>
      <t>€ 165</t>
    </r>
  </si>
  <si>
    <r>
      <t xml:space="preserve">Extra bed
</t>
    </r>
    <r>
      <rPr>
        <sz val="11"/>
        <color theme="1"/>
        <rFont val="Calibri"/>
        <family val="2"/>
        <scheme val="minor"/>
      </rPr>
      <t>€ 40</t>
    </r>
  </si>
  <si>
    <r>
      <t>6 Bed Room</t>
    </r>
    <r>
      <rPr>
        <sz val="11"/>
        <rFont val="Calibri"/>
        <family val="2"/>
        <scheme val="minor"/>
      </rPr>
      <t xml:space="preserve">
€ 240</t>
    </r>
  </si>
  <si>
    <r>
      <t>4 Bed Room</t>
    </r>
    <r>
      <rPr>
        <sz val="11"/>
        <rFont val="Calibri"/>
        <family val="2"/>
        <scheme val="minor"/>
      </rPr>
      <t xml:space="preserve">
€ 160</t>
    </r>
  </si>
  <si>
    <r>
      <t>3 pax</t>
    </r>
    <r>
      <rPr>
        <sz val="11"/>
        <rFont val="Calibri"/>
        <family val="2"/>
        <scheme val="minor"/>
      </rPr>
      <t xml:space="preserve">
€ 180</t>
    </r>
  </si>
  <si>
    <r>
      <rPr>
        <b/>
        <sz val="11"/>
        <rFont val="Calibri"/>
        <family val="2"/>
        <scheme val="minor"/>
      </rPr>
      <t xml:space="preserve">Appart. T1
</t>
    </r>
    <r>
      <rPr>
        <sz val="9"/>
        <rFont val="Calibri"/>
        <family val="2"/>
        <scheme val="minor"/>
      </rPr>
      <t>Couple bed + Single</t>
    </r>
  </si>
  <si>
    <r>
      <t>4 pax</t>
    </r>
    <r>
      <rPr>
        <sz val="11"/>
        <rFont val="Calibri"/>
        <family val="2"/>
        <scheme val="minor"/>
      </rPr>
      <t xml:space="preserve">
€ 240</t>
    </r>
  </si>
  <si>
    <r>
      <rPr>
        <b/>
        <sz val="11"/>
        <rFont val="Calibri"/>
        <family val="2"/>
        <scheme val="minor"/>
      </rPr>
      <t xml:space="preserve">Appart. T1
</t>
    </r>
    <r>
      <rPr>
        <sz val="9"/>
        <rFont val="Calibri"/>
        <family val="2"/>
        <scheme val="minor"/>
      </rPr>
      <t>Couple bed + Couple bed</t>
    </r>
  </si>
  <si>
    <r>
      <t>1 or 2 pax</t>
    </r>
    <r>
      <rPr>
        <sz val="11"/>
        <rFont val="Calibri"/>
        <family val="2"/>
        <scheme val="minor"/>
      </rPr>
      <t xml:space="preserve">
€ 120</t>
    </r>
  </si>
  <si>
    <t>Double Rom</t>
  </si>
  <si>
    <t>Twin Room</t>
  </si>
  <si>
    <t>SUNDAY BEACH DAY</t>
  </si>
  <si>
    <r>
      <t>Santarém, Portugal - From 9</t>
    </r>
    <r>
      <rPr>
        <vertAlign val="superscript"/>
        <sz val="12"/>
        <color rgb="FFF5B3C0"/>
        <rFont val="Calibri"/>
        <family val="2"/>
        <scheme val="minor"/>
      </rPr>
      <t>th</t>
    </r>
    <r>
      <rPr>
        <sz val="12"/>
        <color rgb="FFF5B3C0"/>
        <rFont val="Calibri"/>
        <family val="2"/>
        <scheme val="minor"/>
      </rPr>
      <t xml:space="preserve"> to 11</t>
    </r>
    <r>
      <rPr>
        <vertAlign val="superscript"/>
        <sz val="12"/>
        <color rgb="FFF5B3C0"/>
        <rFont val="Calibri"/>
        <family val="2"/>
        <scheme val="minor"/>
      </rPr>
      <t>th</t>
    </r>
    <r>
      <rPr>
        <sz val="12"/>
        <color rgb="FFF5B3C0"/>
        <rFont val="Calibri"/>
        <family val="2"/>
        <scheme val="minor"/>
      </rPr>
      <t xml:space="preserve"> of July, 2026</t>
    </r>
  </si>
  <si>
    <r>
      <rPr>
        <b/>
        <sz val="11"/>
        <color theme="1"/>
        <rFont val="Calibri"/>
        <family val="2"/>
        <scheme val="minor"/>
      </rPr>
      <t xml:space="preserve">Account Name: </t>
    </r>
    <r>
      <rPr>
        <sz val="11"/>
        <color theme="1"/>
        <rFont val="Calibri"/>
        <family val="2"/>
        <scheme val="minor"/>
      </rPr>
      <t xml:space="preserve">GIMNO CLUBE SANTARÉM
</t>
    </r>
    <r>
      <rPr>
        <b/>
        <sz val="11"/>
        <color theme="1"/>
        <rFont val="Calibri"/>
        <family val="2"/>
        <scheme val="minor"/>
      </rPr>
      <t xml:space="preserve">Bank Name: </t>
    </r>
    <r>
      <rPr>
        <sz val="11"/>
        <color theme="1"/>
        <rFont val="Calibri"/>
        <family val="2"/>
        <scheme val="minor"/>
      </rPr>
      <t xml:space="preserve">EUROBIC
</t>
    </r>
    <r>
      <rPr>
        <b/>
        <sz val="11"/>
        <color theme="1"/>
        <rFont val="Calibri"/>
        <family val="2"/>
        <scheme val="minor"/>
      </rPr>
      <t>Agency Name:</t>
    </r>
    <r>
      <rPr>
        <sz val="11"/>
        <color theme="1"/>
        <rFont val="Calibri"/>
        <family val="2"/>
        <scheme val="minor"/>
      </rPr>
      <t xml:space="preserve"> Santarém
</t>
    </r>
    <r>
      <rPr>
        <b/>
        <sz val="11"/>
        <color theme="1"/>
        <rFont val="Calibri"/>
        <family val="2"/>
        <scheme val="minor"/>
      </rPr>
      <t>NIB:</t>
    </r>
    <r>
      <rPr>
        <sz val="11"/>
        <color theme="1"/>
        <rFont val="Calibri"/>
        <family val="2"/>
        <scheme val="minor"/>
      </rPr>
      <t xml:space="preserve"> 0079 0000 6499 1547 1025 3
</t>
    </r>
    <r>
      <rPr>
        <b/>
        <sz val="11"/>
        <color theme="1"/>
        <rFont val="Calibri"/>
        <family val="2"/>
        <scheme val="minor"/>
      </rPr>
      <t xml:space="preserve">IBAN: </t>
    </r>
    <r>
      <rPr>
        <sz val="11"/>
        <color theme="1"/>
        <rFont val="Calibri"/>
        <family val="2"/>
        <scheme val="minor"/>
      </rPr>
      <t xml:space="preserve">PT50 0079 0000 6499 1547 1025 3
</t>
    </r>
    <r>
      <rPr>
        <b/>
        <sz val="11"/>
        <color theme="1"/>
        <rFont val="Calibri"/>
        <family val="2"/>
        <scheme val="minor"/>
      </rPr>
      <t xml:space="preserve">Swift Code: </t>
    </r>
    <r>
      <rPr>
        <sz val="11"/>
        <color theme="1"/>
        <rFont val="Calibri"/>
        <family val="2"/>
        <scheme val="minor"/>
      </rPr>
      <t xml:space="preserve">BPNPPTPL
or
</t>
    </r>
    <r>
      <rPr>
        <b/>
        <sz val="11"/>
        <color theme="1"/>
        <rFont val="Calibri"/>
        <family val="2"/>
        <scheme val="minor"/>
      </rPr>
      <t xml:space="preserve">Account Name: </t>
    </r>
    <r>
      <rPr>
        <sz val="11"/>
        <color theme="1"/>
        <rFont val="Calibri"/>
        <family val="2"/>
        <scheme val="minor"/>
      </rPr>
      <t>GIMNO CLUBE SANTAREM</t>
    </r>
    <r>
      <rPr>
        <b/>
        <sz val="11"/>
        <color theme="1"/>
        <rFont val="Calibri"/>
        <family val="2"/>
        <scheme val="minor"/>
      </rPr>
      <t xml:space="preserve">
Bank Name: </t>
    </r>
    <r>
      <rPr>
        <sz val="11"/>
        <color theme="1"/>
        <rFont val="Calibri"/>
        <family val="2"/>
        <scheme val="minor"/>
      </rPr>
      <t>ABANCA</t>
    </r>
    <r>
      <rPr>
        <b/>
        <sz val="11"/>
        <color theme="1"/>
        <rFont val="Calibri"/>
        <family val="2"/>
        <scheme val="minor"/>
      </rPr>
      <t xml:space="preserve">
Agency Name: </t>
    </r>
    <r>
      <rPr>
        <sz val="11"/>
        <color theme="1"/>
        <rFont val="Calibri"/>
        <family val="2"/>
        <scheme val="minor"/>
      </rPr>
      <t>Santarém</t>
    </r>
    <r>
      <rPr>
        <b/>
        <sz val="11"/>
        <color theme="1"/>
        <rFont val="Calibri"/>
        <family val="2"/>
        <scheme val="minor"/>
      </rPr>
      <t xml:space="preserve">
NIB: </t>
    </r>
    <r>
      <rPr>
        <sz val="11"/>
        <color theme="1"/>
        <rFont val="Calibri"/>
        <family val="2"/>
        <scheme val="minor"/>
      </rPr>
      <t>0170 3383 0304 0025 9928 1</t>
    </r>
    <r>
      <rPr>
        <b/>
        <sz val="11"/>
        <color theme="1"/>
        <rFont val="Calibri"/>
        <family val="2"/>
        <scheme val="minor"/>
      </rPr>
      <t xml:space="preserve">
IBAN: </t>
    </r>
    <r>
      <rPr>
        <sz val="11"/>
        <color theme="1"/>
        <rFont val="Calibri"/>
        <family val="2"/>
        <scheme val="minor"/>
      </rPr>
      <t>PT50 0170 3383 0304 0025 9928 1</t>
    </r>
    <r>
      <rPr>
        <b/>
        <sz val="11"/>
        <color theme="1"/>
        <rFont val="Calibri"/>
        <family val="2"/>
        <scheme val="minor"/>
      </rPr>
      <t xml:space="preserve">
Swift Code: </t>
    </r>
    <r>
      <rPr>
        <sz val="11"/>
        <color theme="1"/>
        <rFont val="Calibri"/>
        <family val="2"/>
        <scheme val="minor"/>
      </rPr>
      <t xml:space="preserve">CAGLPTPLXXX
</t>
    </r>
    <r>
      <rPr>
        <b/>
        <sz val="11"/>
        <color theme="1"/>
        <rFont val="Calibri"/>
        <family val="2"/>
        <scheme val="minor"/>
      </rPr>
      <t xml:space="preserve">Reference: </t>
    </r>
    <r>
      <rPr>
        <sz val="11"/>
        <color theme="1"/>
        <rFont val="Calibri"/>
        <family val="2"/>
        <scheme val="minor"/>
      </rPr>
      <t>SCALABISCUP 2026</t>
    </r>
  </si>
  <si>
    <t>Born in 2014 and after</t>
  </si>
  <si>
    <t>Born in 2012 and 2011</t>
  </si>
  <si>
    <t>Born in 2010 and 2011</t>
  </si>
  <si>
    <t>Born between 2005 and 2010</t>
  </si>
  <si>
    <r>
      <t xml:space="preserve">Senior (FIG event)
</t>
    </r>
    <r>
      <rPr>
        <sz val="9"/>
        <color theme="1"/>
        <rFont val="Calibri"/>
        <family val="2"/>
        <scheme val="minor"/>
      </rPr>
      <t>(Born in 2008 and before)</t>
    </r>
  </si>
  <si>
    <t>Born in 2012 and 2013</t>
  </si>
  <si>
    <t>Hotel Novo Princepe (Almeirim) Bed and Breakfast</t>
  </si>
  <si>
    <r>
      <t xml:space="preserve">Azoia 10
</t>
    </r>
    <r>
      <rPr>
        <sz val="8"/>
        <color theme="1"/>
        <rFont val="Calibri"/>
        <family val="2"/>
        <scheme val="minor"/>
      </rPr>
      <t>(8km from Santarém - 12 min driving)</t>
    </r>
  </si>
  <si>
    <r>
      <t xml:space="preserve">House
</t>
    </r>
    <r>
      <rPr>
        <sz val="8"/>
        <color theme="1"/>
        <rFont val="Calibri"/>
        <family val="2"/>
        <scheme val="minor"/>
      </rPr>
      <t>1 couple bed + 2 single beds</t>
    </r>
  </si>
  <si>
    <r>
      <t xml:space="preserve">Bunkbed
</t>
    </r>
    <r>
      <rPr>
        <sz val="8"/>
        <color theme="1"/>
        <rFont val="Calibri"/>
        <family val="2"/>
        <scheme val="minor"/>
      </rPr>
      <t>6 persons</t>
    </r>
  </si>
  <si>
    <r>
      <t xml:space="preserve">Studio
</t>
    </r>
    <r>
      <rPr>
        <sz val="8"/>
        <color theme="1"/>
        <rFont val="Calibri"/>
        <family val="2"/>
        <scheme val="minor"/>
      </rPr>
      <t>1 couple bed + 1 single bed</t>
    </r>
  </si>
  <si>
    <r>
      <rPr>
        <b/>
        <sz val="11"/>
        <rFont val="Calibri"/>
        <family val="2"/>
        <scheme val="minor"/>
      </rPr>
      <t>Bunkbed</t>
    </r>
    <r>
      <rPr>
        <sz val="11"/>
        <rFont val="Calibri"/>
        <family val="2"/>
        <scheme val="minor"/>
      </rPr>
      <t xml:space="preserve">
€ 240</t>
    </r>
  </si>
  <si>
    <r>
      <rPr>
        <b/>
        <sz val="11"/>
        <rFont val="Calibri"/>
        <family val="2"/>
        <scheme val="minor"/>
      </rPr>
      <t>Studio</t>
    </r>
    <r>
      <rPr>
        <sz val="11"/>
        <rFont val="Calibri"/>
        <family val="2"/>
        <scheme val="minor"/>
      </rPr>
      <t xml:space="preserve">
€ 190</t>
    </r>
  </si>
  <si>
    <r>
      <t>House</t>
    </r>
    <r>
      <rPr>
        <sz val="11"/>
        <rFont val="Calibri"/>
        <family val="2"/>
        <scheme val="minor"/>
      </rPr>
      <t xml:space="preserve">
€ 205</t>
    </r>
  </si>
  <si>
    <r>
      <rPr>
        <b/>
        <sz val="11"/>
        <rFont val="Calibri"/>
        <family val="2"/>
        <scheme val="minor"/>
      </rPr>
      <t>Breakfast</t>
    </r>
    <r>
      <rPr>
        <sz val="11"/>
        <rFont val="Calibri"/>
        <family val="2"/>
        <scheme val="minor"/>
      </rPr>
      <t xml:space="preserve">
€ 20 </t>
    </r>
    <r>
      <rPr>
        <sz val="8"/>
        <rFont val="Calibri"/>
        <family val="2"/>
        <scheme val="minor"/>
      </rPr>
      <t>(per person)</t>
    </r>
  </si>
  <si>
    <r>
      <t xml:space="preserve">Quinta Nere Matia
</t>
    </r>
    <r>
      <rPr>
        <sz val="8"/>
        <color theme="1"/>
        <rFont val="Calibri"/>
        <family val="2"/>
        <scheme val="minor"/>
      </rPr>
      <t>(8km from Santarém - 10 min driving)</t>
    </r>
  </si>
  <si>
    <r>
      <t xml:space="preserve">Standard
</t>
    </r>
    <r>
      <rPr>
        <sz val="8"/>
        <color theme="1"/>
        <rFont val="Calibri"/>
        <family val="2"/>
        <scheme val="minor"/>
      </rPr>
      <t>1 couple bed</t>
    </r>
  </si>
  <si>
    <r>
      <t>Standard</t>
    </r>
    <r>
      <rPr>
        <sz val="11"/>
        <rFont val="Calibri"/>
        <family val="2"/>
        <scheme val="minor"/>
      </rPr>
      <t xml:space="preserve">
€ 165</t>
    </r>
  </si>
  <si>
    <r>
      <t xml:space="preserve">Premium
</t>
    </r>
    <r>
      <rPr>
        <sz val="8"/>
        <color theme="1"/>
        <rFont val="Calibri"/>
        <family val="2"/>
        <scheme val="minor"/>
      </rPr>
      <t>2 single beds</t>
    </r>
  </si>
  <si>
    <r>
      <rPr>
        <b/>
        <sz val="11"/>
        <rFont val="Calibri"/>
        <family val="2"/>
        <scheme val="minor"/>
      </rPr>
      <t>Twin</t>
    </r>
    <r>
      <rPr>
        <sz val="11"/>
        <rFont val="Calibri"/>
        <family val="2"/>
        <scheme val="minor"/>
      </rPr>
      <t xml:space="preserve">
€ 180</t>
    </r>
  </si>
  <si>
    <r>
      <t xml:space="preserve">Premium
</t>
    </r>
    <r>
      <rPr>
        <sz val="8"/>
        <color theme="1"/>
        <rFont val="Calibri"/>
        <family val="2"/>
        <scheme val="minor"/>
      </rPr>
      <t>1 couple bed</t>
    </r>
  </si>
  <si>
    <r>
      <t>Couple</t>
    </r>
    <r>
      <rPr>
        <sz val="11"/>
        <rFont val="Calibri"/>
        <family val="2"/>
        <scheme val="minor"/>
      </rPr>
      <t xml:space="preserve">
€ 180</t>
    </r>
  </si>
  <si>
    <r>
      <t xml:space="preserve">Deluxe
</t>
    </r>
    <r>
      <rPr>
        <sz val="8"/>
        <color theme="1"/>
        <rFont val="Calibri"/>
        <family val="2"/>
        <scheme val="minor"/>
      </rPr>
      <t>1 couple bed + 1 couple sofa-bed</t>
    </r>
  </si>
  <si>
    <r>
      <t>Standard</t>
    </r>
    <r>
      <rPr>
        <sz val="11"/>
        <rFont val="Calibri"/>
        <family val="2"/>
        <scheme val="minor"/>
      </rPr>
      <t xml:space="preserve">
€ 270</t>
    </r>
  </si>
  <si>
    <t>Azoia 10 (no breakfast inclueded) - with swiming pool</t>
  </si>
  <si>
    <t>Quinta Nere Matia - Premium Bungalows (no breakfast included) - with swiming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</si>
</sst>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5B3C0"/>
      <name val="Calibri"/>
      <family val="2"/>
      <scheme val="minor"/>
    </font>
    <font>
      <b/>
      <sz val="11"/>
      <color rgb="FFCC3B43"/>
      <name val="Calibri"/>
      <family val="2"/>
      <scheme val="minor"/>
    </font>
    <font>
      <b/>
      <sz val="14"/>
      <color rgb="FFCC3B43"/>
      <name val="Calibri"/>
      <family val="2"/>
      <scheme val="minor"/>
    </font>
    <font>
      <b/>
      <sz val="16"/>
      <color rgb="FFCC3B43"/>
      <name val="Calibri"/>
      <family val="2"/>
      <scheme val="minor"/>
    </font>
    <font>
      <b/>
      <sz val="18"/>
      <color rgb="FFCC3B43"/>
      <name val="Calibri"/>
      <family val="2"/>
      <scheme val="minor"/>
    </font>
    <font>
      <sz val="11"/>
      <color rgb="FFF5B3C0"/>
      <name val="Calibri"/>
      <family val="2"/>
      <scheme val="minor"/>
    </font>
    <font>
      <sz val="8"/>
      <color rgb="FFF5B3C0"/>
      <name val="Calibri"/>
      <family val="2"/>
      <scheme val="minor"/>
    </font>
    <font>
      <b/>
      <sz val="12"/>
      <color rgb="FFF5B3C0"/>
      <name val="Calibri"/>
      <family val="2"/>
      <scheme val="minor"/>
    </font>
    <font>
      <sz val="12"/>
      <color rgb="FFF5B3C0"/>
      <name val="Calibri"/>
      <family val="2"/>
      <scheme val="minor"/>
    </font>
    <font>
      <vertAlign val="superscript"/>
      <sz val="12"/>
      <color rgb="FFF5B3C0"/>
      <name val="Calibri"/>
      <family val="2"/>
      <scheme val="minor"/>
    </font>
    <font>
      <b/>
      <sz val="10"/>
      <color rgb="FFF5B3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3B43"/>
        <bgColor indexed="64"/>
      </patternFill>
    </fill>
    <fill>
      <patternFill patternType="solid">
        <fgColor rgb="FFF5B3C0"/>
        <bgColor indexed="64"/>
      </patternFill>
    </fill>
    <fill>
      <patternFill patternType="darkGrid">
        <fgColor rgb="FFF5B3C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thin">
        <color theme="6" tint="-0.499984740745262"/>
      </top>
      <bottom style="thin">
        <color theme="6" tint="-0.49998474074526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2" applyNumberFormat="1" applyFont="1" applyBorder="1" applyAlignment="1">
      <alignment horizontal="center" vertical="center"/>
    </xf>
    <xf numFmtId="6" fontId="1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2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2" xfId="0" applyFill="1" applyBorder="1" applyAlignment="1" applyProtection="1">
      <alignment horizontal="center" vertical="center"/>
      <protection locked="0"/>
    </xf>
    <xf numFmtId="0" fontId="22" fillId="5" borderId="2" xfId="0" applyFont="1" applyFill="1" applyBorder="1" applyAlignment="1">
      <alignment horizontal="center" vertical="center"/>
    </xf>
    <xf numFmtId="16" fontId="22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/>
    </xf>
    <xf numFmtId="0" fontId="22" fillId="5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 wrapText="1"/>
    </xf>
    <xf numFmtId="0" fontId="22" fillId="5" borderId="0" xfId="0" applyFont="1" applyFill="1"/>
    <xf numFmtId="0" fontId="22" fillId="5" borderId="0" xfId="0" applyFont="1" applyFill="1" applyAlignment="1">
      <alignment horizontal="center"/>
    </xf>
    <xf numFmtId="0" fontId="27" fillId="5" borderId="2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19" fillId="6" borderId="0" xfId="0" applyFont="1" applyFill="1" applyAlignment="1">
      <alignment horizontal="center"/>
    </xf>
    <xf numFmtId="14" fontId="0" fillId="2" borderId="0" xfId="0" applyNumberFormat="1" applyFill="1" applyAlignment="1" applyProtection="1">
      <alignment horizontal="center"/>
      <protection locked="0"/>
    </xf>
    <xf numFmtId="0" fontId="27" fillId="5" borderId="10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4" fontId="1" fillId="0" borderId="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" fontId="22" fillId="5" borderId="5" xfId="0" applyNumberFormat="1" applyFont="1" applyFill="1" applyBorder="1" applyAlignment="1">
      <alignment horizontal="center" vertical="center"/>
    </xf>
    <xf numFmtId="16" fontId="22" fillId="5" borderId="6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2" fillId="6" borderId="1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6" borderId="12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3" borderId="0" xfId="0" applyFill="1" applyAlignment="1" applyProtection="1">
      <alignment horizontal="center"/>
      <protection locked="0"/>
    </xf>
    <xf numFmtId="0" fontId="0" fillId="6" borderId="12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Hiperligação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5B3C0"/>
      <color rgb="FFCC3B43"/>
      <color rgb="FF93FFC4"/>
      <color rgb="FFFFD889"/>
      <color rgb="FFFFCC66"/>
      <color rgb="FFFFCC00"/>
      <color rgb="FFE0C1FF"/>
      <color rgb="FF9966FF"/>
      <color rgb="FF9933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139700</xdr:colOff>
      <xdr:row>0</xdr:row>
      <xdr:rowOff>82550</xdr:rowOff>
    </xdr:from>
    <xdr:to>
      <xdr:col>5</xdr:col>
      <xdr:colOff>469900</xdr:colOff>
      <xdr:row>8</xdr:row>
      <xdr:rowOff>54206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1" t="18414" r="12264" b="17274"/>
        <a:stretch>
          <a:fillRect/>
        </a:stretch>
      </xdr:blipFill>
      <xdr:spPr>
        <a:xfrm>
          <a:off x="2546350" y="82550"/>
          <a:ext cx="1841500" cy="1444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alabiscup@scalabiscup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B3C0"/>
  </sheetPr>
  <dimension ref="A1:I136"/>
  <sheetViews>
    <sheetView showGridLines="0" view="pageLayout" topLeftCell="A56" zoomScaleNormal="100" workbookViewId="0">
      <selection activeCell="G82" sqref="G82"/>
    </sheetView>
  </sheetViews>
  <sheetFormatPr defaultRowHeight="14.5" x14ac:dyDescent="0.35"/>
  <cols>
    <col min="1" max="2" width="11.54296875" customWidth="1"/>
    <col min="3" max="4" width="10.54296875" customWidth="1"/>
    <col min="5" max="6" width="10.54296875" style="2" customWidth="1"/>
    <col min="7" max="7" width="10.54296875" customWidth="1"/>
    <col min="8" max="9" width="10.54296875" style="2" customWidth="1"/>
    <col min="10" max="10" width="9.54296875" customWidth="1"/>
  </cols>
  <sheetData>
    <row r="1" spans="1:9" x14ac:dyDescent="0.35">
      <c r="A1" s="55"/>
      <c r="B1" s="55"/>
      <c r="C1" s="55"/>
      <c r="D1" s="55"/>
      <c r="E1" s="56"/>
      <c r="F1" s="56"/>
      <c r="G1" s="55"/>
      <c r="H1" s="56"/>
      <c r="I1" s="56"/>
    </row>
    <row r="2" spans="1:9" x14ac:dyDescent="0.35">
      <c r="A2" s="55"/>
      <c r="B2" s="55"/>
      <c r="C2" s="55"/>
      <c r="D2" s="55"/>
      <c r="E2" s="56"/>
      <c r="F2" s="56"/>
      <c r="G2" s="55"/>
      <c r="H2" s="56"/>
      <c r="I2" s="56"/>
    </row>
    <row r="3" spans="1:9" x14ac:dyDescent="0.35">
      <c r="A3" s="55"/>
      <c r="B3" s="55"/>
      <c r="C3" s="55"/>
      <c r="D3" s="55"/>
      <c r="E3" s="56"/>
      <c r="F3" s="56"/>
      <c r="G3" s="55"/>
      <c r="H3" s="56"/>
      <c r="I3" s="56"/>
    </row>
    <row r="4" spans="1:9" x14ac:dyDescent="0.35">
      <c r="A4" s="55"/>
      <c r="B4" s="55"/>
      <c r="C4" s="55"/>
      <c r="D4" s="55"/>
      <c r="E4" s="56"/>
      <c r="F4" s="56"/>
      <c r="G4" s="55"/>
      <c r="H4" s="56"/>
      <c r="I4" s="56"/>
    </row>
    <row r="5" spans="1:9" x14ac:dyDescent="0.35">
      <c r="A5" s="55"/>
      <c r="B5" s="55"/>
      <c r="C5" s="55"/>
      <c r="D5" s="55"/>
      <c r="E5" s="56"/>
      <c r="F5" s="56"/>
      <c r="G5" s="55"/>
      <c r="H5" s="56"/>
      <c r="I5" s="56"/>
    </row>
    <row r="6" spans="1:9" x14ac:dyDescent="0.35">
      <c r="A6" s="55"/>
      <c r="B6" s="55"/>
      <c r="C6" s="55"/>
      <c r="D6" s="55"/>
      <c r="E6" s="56"/>
      <c r="F6" s="56"/>
      <c r="G6" s="55"/>
      <c r="H6" s="56"/>
      <c r="I6" s="56"/>
    </row>
    <row r="7" spans="1:9" x14ac:dyDescent="0.35">
      <c r="A7" s="55"/>
      <c r="B7" s="55"/>
      <c r="C7" s="55"/>
      <c r="D7" s="55"/>
      <c r="E7" s="56"/>
      <c r="F7" s="56"/>
      <c r="G7" s="55"/>
      <c r="H7" s="56"/>
      <c r="I7" s="56"/>
    </row>
    <row r="8" spans="1:9" x14ac:dyDescent="0.35">
      <c r="A8" s="55"/>
      <c r="B8" s="55"/>
      <c r="C8" s="55"/>
      <c r="D8" s="55"/>
      <c r="E8" s="56"/>
      <c r="F8" s="56"/>
      <c r="G8" s="55"/>
      <c r="H8" s="56"/>
      <c r="I8" s="56"/>
    </row>
    <row r="9" spans="1:9" ht="15.5" x14ac:dyDescent="0.35">
      <c r="A9" s="144" t="s">
        <v>0</v>
      </c>
      <c r="B9" s="144"/>
      <c r="C9" s="144"/>
      <c r="D9" s="144"/>
      <c r="E9" s="144"/>
      <c r="F9" s="144"/>
      <c r="G9" s="144"/>
      <c r="H9" s="144"/>
      <c r="I9" s="144"/>
    </row>
    <row r="10" spans="1:9" ht="15.5" x14ac:dyDescent="0.35">
      <c r="A10" s="144" t="s">
        <v>1</v>
      </c>
      <c r="B10" s="144"/>
      <c r="C10" s="144"/>
      <c r="D10" s="144"/>
      <c r="E10" s="144"/>
      <c r="F10" s="144"/>
      <c r="G10" s="144"/>
      <c r="H10" s="144"/>
      <c r="I10" s="144"/>
    </row>
    <row r="11" spans="1:9" ht="17.5" x14ac:dyDescent="0.35">
      <c r="A11" s="145" t="s">
        <v>123</v>
      </c>
      <c r="B11" s="145"/>
      <c r="C11" s="145"/>
      <c r="D11" s="145"/>
      <c r="E11" s="145"/>
      <c r="F11" s="145"/>
      <c r="G11" s="145"/>
      <c r="H11" s="145"/>
      <c r="I11" s="145"/>
    </row>
    <row r="12" spans="1:9" x14ac:dyDescent="0.35">
      <c r="A12" s="55"/>
      <c r="B12" s="55"/>
      <c r="C12" s="55"/>
      <c r="D12" s="55"/>
      <c r="E12" s="56"/>
      <c r="F12" s="56"/>
      <c r="G12" s="55"/>
      <c r="H12" s="56"/>
      <c r="I12" s="56"/>
    </row>
    <row r="13" spans="1:9" ht="23.5" x14ac:dyDescent="0.55000000000000004">
      <c r="A13" s="146" t="s">
        <v>88</v>
      </c>
      <c r="B13" s="146"/>
      <c r="C13" s="146"/>
      <c r="D13" s="146"/>
      <c r="E13" s="146"/>
      <c r="F13" s="146"/>
      <c r="G13" s="146"/>
      <c r="H13" s="146"/>
      <c r="I13" s="146"/>
    </row>
    <row r="14" spans="1:9" ht="16.5" x14ac:dyDescent="0.35">
      <c r="A14" s="147" t="s">
        <v>89</v>
      </c>
      <c r="B14" s="147"/>
      <c r="C14" s="147"/>
      <c r="D14" s="147"/>
      <c r="E14" s="147"/>
      <c r="F14" s="147"/>
      <c r="G14" s="147"/>
      <c r="H14" s="147"/>
      <c r="I14" s="147"/>
    </row>
    <row r="17" spans="1:9" x14ac:dyDescent="0.35">
      <c r="A17" s="143" t="s">
        <v>2</v>
      </c>
      <c r="B17" s="143"/>
      <c r="C17" s="143"/>
      <c r="D17" s="143"/>
      <c r="E17" s="143"/>
      <c r="F17" s="143"/>
      <c r="G17" s="143"/>
      <c r="H17" s="143"/>
      <c r="I17" s="143"/>
    </row>
    <row r="18" spans="1:9" x14ac:dyDescent="0.3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35">
      <c r="A19" t="s">
        <v>3</v>
      </c>
      <c r="B19" s="140"/>
      <c r="C19" s="140"/>
      <c r="D19" s="140"/>
      <c r="E19" s="140"/>
      <c r="F19" s="140"/>
      <c r="G19" s="140"/>
      <c r="H19" s="140"/>
      <c r="I19" s="140"/>
    </row>
    <row r="20" spans="1:9" ht="5.25" customHeight="1" x14ac:dyDescent="0.35">
      <c r="B20" s="2"/>
      <c r="C20" s="2"/>
      <c r="D20" s="2"/>
      <c r="G20" s="2"/>
    </row>
    <row r="21" spans="1:9" x14ac:dyDescent="0.35">
      <c r="A21" t="s">
        <v>4</v>
      </c>
      <c r="B21" s="140"/>
      <c r="C21" s="140"/>
      <c r="D21" s="140"/>
      <c r="E21" s="140"/>
      <c r="F21" s="140"/>
      <c r="G21" s="140"/>
      <c r="H21" s="140"/>
      <c r="I21" s="140"/>
    </row>
    <row r="22" spans="1:9" ht="5.25" customHeight="1" x14ac:dyDescent="0.35">
      <c r="B22" s="2"/>
      <c r="C22" s="2"/>
      <c r="D22" s="2"/>
      <c r="G22" s="2"/>
    </row>
    <row r="23" spans="1:9" x14ac:dyDescent="0.35">
      <c r="A23" t="s">
        <v>5</v>
      </c>
      <c r="B23" s="140"/>
      <c r="C23" s="140"/>
      <c r="F23" s="2" t="s">
        <v>6</v>
      </c>
      <c r="G23" s="140"/>
      <c r="H23" s="140"/>
      <c r="I23" s="140"/>
    </row>
    <row r="24" spans="1:9" ht="5.25" customHeight="1" x14ac:dyDescent="0.35"/>
    <row r="25" spans="1:9" x14ac:dyDescent="0.35">
      <c r="A25" t="s">
        <v>7</v>
      </c>
      <c r="B25" s="140"/>
      <c r="C25" s="140"/>
      <c r="D25" s="140"/>
      <c r="E25" s="140"/>
      <c r="F25" s="140"/>
      <c r="G25" s="140"/>
      <c r="H25" s="140"/>
      <c r="I25" s="140"/>
    </row>
    <row r="26" spans="1:9" ht="5.25" customHeight="1" x14ac:dyDescent="0.35">
      <c r="B26" s="2"/>
      <c r="C26" s="2"/>
      <c r="D26" s="2"/>
      <c r="G26" s="2"/>
    </row>
    <row r="27" spans="1:9" x14ac:dyDescent="0.35">
      <c r="A27" t="s">
        <v>8</v>
      </c>
      <c r="B27" s="140"/>
      <c r="C27" s="140"/>
      <c r="D27" s="140"/>
      <c r="E27" s="140"/>
      <c r="F27" s="140"/>
      <c r="G27" s="140"/>
      <c r="H27" s="140"/>
      <c r="I27" s="140"/>
    </row>
    <row r="28" spans="1:9" ht="5.25" customHeight="1" x14ac:dyDescent="0.35"/>
    <row r="30" spans="1:9" x14ac:dyDescent="0.35">
      <c r="A30" s="143" t="s">
        <v>9</v>
      </c>
      <c r="B30" s="143"/>
      <c r="C30" s="143"/>
      <c r="D30" s="143"/>
      <c r="E30" s="143"/>
      <c r="F30" s="143"/>
      <c r="G30" s="143"/>
      <c r="H30" s="143"/>
      <c r="I30" s="143"/>
    </row>
    <row r="31" spans="1:9" ht="5.25" customHeight="1" x14ac:dyDescent="0.35"/>
    <row r="32" spans="1:9" x14ac:dyDescent="0.35">
      <c r="A32" s="123" t="s">
        <v>10</v>
      </c>
      <c r="B32" s="123"/>
      <c r="C32" s="123"/>
      <c r="D32" s="123"/>
      <c r="E32" s="123"/>
      <c r="F32" s="123"/>
      <c r="G32" s="123"/>
      <c r="H32" s="123"/>
      <c r="I32" s="123"/>
    </row>
    <row r="33" spans="1:9" ht="7.5" customHeight="1" x14ac:dyDescent="0.35">
      <c r="A33" s="5"/>
      <c r="B33" s="5"/>
      <c r="C33" s="5"/>
      <c r="D33" s="5"/>
      <c r="E33" s="5"/>
      <c r="F33" s="5"/>
      <c r="G33" s="5"/>
      <c r="H33" s="5"/>
      <c r="I33" s="5"/>
    </row>
    <row r="34" spans="1:9" s="1" customFormat="1" ht="26" x14ac:dyDescent="0.35">
      <c r="D34" s="19" t="s">
        <v>11</v>
      </c>
      <c r="E34" s="19" t="s">
        <v>12</v>
      </c>
      <c r="F34" s="19" t="s">
        <v>13</v>
      </c>
      <c r="G34" s="19" t="s">
        <v>14</v>
      </c>
      <c r="H34" s="19" t="s">
        <v>15</v>
      </c>
      <c r="I34" s="19" t="s">
        <v>16</v>
      </c>
    </row>
    <row r="35" spans="1:9" ht="5.25" customHeight="1" x14ac:dyDescent="0.35">
      <c r="D35" s="2"/>
      <c r="G35" s="2"/>
    </row>
    <row r="36" spans="1:9" x14ac:dyDescent="0.35">
      <c r="A36" s="129" t="s">
        <v>17</v>
      </c>
      <c r="B36" s="130"/>
      <c r="C36" s="29" t="s">
        <v>18</v>
      </c>
      <c r="D36" s="16"/>
      <c r="E36" s="16"/>
      <c r="F36" s="16"/>
      <c r="G36" s="16"/>
      <c r="H36" s="16"/>
      <c r="I36" s="16"/>
    </row>
    <row r="37" spans="1:9" x14ac:dyDescent="0.35">
      <c r="A37" s="133" t="s">
        <v>125</v>
      </c>
      <c r="B37" s="132"/>
      <c r="C37" s="30" t="s">
        <v>19</v>
      </c>
      <c r="D37" s="16"/>
      <c r="E37" s="16"/>
      <c r="F37" s="16"/>
      <c r="G37" s="16"/>
      <c r="H37" s="16"/>
      <c r="I37" s="16"/>
    </row>
    <row r="38" spans="1:9" ht="5.25" customHeight="1" x14ac:dyDescent="0.35">
      <c r="A38" s="4"/>
      <c r="B38" s="4"/>
      <c r="C38" s="31"/>
      <c r="D38" s="42"/>
      <c r="E38" s="42"/>
      <c r="F38" s="42"/>
      <c r="G38" s="42"/>
      <c r="H38" s="42"/>
      <c r="I38" s="42"/>
    </row>
    <row r="39" spans="1:9" x14ac:dyDescent="0.35">
      <c r="A39" s="129" t="s">
        <v>20</v>
      </c>
      <c r="B39" s="130"/>
      <c r="C39" s="29" t="s">
        <v>18</v>
      </c>
      <c r="D39" s="16"/>
      <c r="E39" s="16"/>
      <c r="F39" s="16"/>
      <c r="G39" s="16"/>
      <c r="H39" s="16"/>
      <c r="I39" s="16"/>
    </row>
    <row r="40" spans="1:9" x14ac:dyDescent="0.35">
      <c r="A40" s="133" t="s">
        <v>126</v>
      </c>
      <c r="B40" s="132"/>
      <c r="C40" s="30" t="s">
        <v>19</v>
      </c>
      <c r="D40" s="16"/>
      <c r="E40" s="16"/>
      <c r="F40" s="16"/>
      <c r="G40" s="16"/>
      <c r="H40" s="16"/>
      <c r="I40" s="16"/>
    </row>
    <row r="41" spans="1:9" ht="5.25" customHeight="1" x14ac:dyDescent="0.35">
      <c r="A41" s="3"/>
      <c r="C41" s="2"/>
      <c r="D41" s="1"/>
      <c r="E41" s="1"/>
      <c r="F41" s="1"/>
      <c r="G41" s="1"/>
      <c r="H41" s="1"/>
      <c r="I41" s="1"/>
    </row>
    <row r="42" spans="1:9" ht="15" customHeight="1" x14ac:dyDescent="0.35">
      <c r="A42" s="141" t="s">
        <v>21</v>
      </c>
      <c r="B42" s="142"/>
      <c r="C42" s="44" t="s">
        <v>18</v>
      </c>
      <c r="D42" s="47"/>
      <c r="E42" s="47"/>
      <c r="F42" s="47"/>
      <c r="G42" s="47"/>
      <c r="H42" s="47"/>
      <c r="I42" s="47"/>
    </row>
    <row r="43" spans="1:9" x14ac:dyDescent="0.35">
      <c r="A43" s="127" t="s">
        <v>127</v>
      </c>
      <c r="B43" s="128"/>
      <c r="C43" s="46" t="s">
        <v>19</v>
      </c>
      <c r="D43" s="47"/>
      <c r="E43" s="47"/>
      <c r="F43" s="47"/>
      <c r="G43" s="47"/>
      <c r="H43" s="47"/>
      <c r="I43" s="47"/>
    </row>
    <row r="44" spans="1:9" ht="5.25" customHeight="1" x14ac:dyDescent="0.35">
      <c r="A44" s="4"/>
      <c r="B44" s="4"/>
      <c r="C44" s="4"/>
      <c r="D44" s="1"/>
      <c r="E44" s="1"/>
      <c r="F44" s="1"/>
      <c r="G44" s="1"/>
      <c r="H44" s="1"/>
      <c r="I44" s="1"/>
    </row>
    <row r="45" spans="1:9" ht="18" customHeight="1" x14ac:dyDescent="0.35">
      <c r="A45" s="129" t="s">
        <v>22</v>
      </c>
      <c r="B45" s="130"/>
      <c r="C45" s="29" t="s">
        <v>18</v>
      </c>
      <c r="D45" s="16"/>
      <c r="E45" s="16"/>
      <c r="F45" s="138"/>
      <c r="G45" s="16"/>
      <c r="H45" s="16"/>
      <c r="I45" s="16"/>
    </row>
    <row r="46" spans="1:9" x14ac:dyDescent="0.35">
      <c r="A46" s="131" t="s">
        <v>128</v>
      </c>
      <c r="B46" s="132"/>
      <c r="C46" s="30" t="s">
        <v>19</v>
      </c>
      <c r="D46" s="16"/>
      <c r="E46" s="16"/>
      <c r="F46" s="139"/>
      <c r="G46" s="16"/>
      <c r="H46" s="16"/>
      <c r="I46" s="16"/>
    </row>
    <row r="47" spans="1:9" ht="5.25" customHeight="1" x14ac:dyDescent="0.35">
      <c r="A47" s="4"/>
      <c r="B47" s="4"/>
      <c r="C47" s="4"/>
      <c r="D47" s="1"/>
      <c r="E47" s="1"/>
      <c r="F47" s="1"/>
      <c r="G47" s="1"/>
      <c r="H47" s="1"/>
      <c r="I47" s="1"/>
    </row>
    <row r="48" spans="1:9" ht="15" customHeight="1" x14ac:dyDescent="0.35">
      <c r="A48" s="134" t="s">
        <v>129</v>
      </c>
      <c r="B48" s="135"/>
      <c r="C48" s="44" t="s">
        <v>18</v>
      </c>
      <c r="D48" s="47"/>
      <c r="E48" s="47"/>
      <c r="F48" s="47"/>
      <c r="G48" s="47"/>
      <c r="H48" s="47"/>
      <c r="I48" s="47"/>
    </row>
    <row r="49" spans="1:9" x14ac:dyDescent="0.35">
      <c r="A49" s="136"/>
      <c r="B49" s="137"/>
      <c r="C49" s="44" t="s">
        <v>19</v>
      </c>
      <c r="D49" s="47"/>
      <c r="E49" s="47"/>
      <c r="F49" s="47"/>
      <c r="G49" s="47"/>
      <c r="H49" s="47"/>
      <c r="I49" s="47"/>
    </row>
    <row r="50" spans="1:9" ht="5.25" customHeight="1" x14ac:dyDescent="0.35">
      <c r="A50" s="4"/>
      <c r="B50" s="4"/>
      <c r="C50" s="4"/>
      <c r="D50" s="1"/>
      <c r="E50" s="1"/>
      <c r="F50" s="1"/>
      <c r="G50" s="1"/>
      <c r="H50" s="1"/>
      <c r="I50" s="1"/>
    </row>
    <row r="51" spans="1:9" x14ac:dyDescent="0.35">
      <c r="A51" s="4"/>
      <c r="B51" s="4"/>
      <c r="C51" s="18" t="s">
        <v>23</v>
      </c>
      <c r="D51" s="26" t="str">
        <f t="shared" ref="D51:I51" si="0">IF(SUM(D36:D49)&gt;0,SUM(D36:D49),"")</f>
        <v/>
      </c>
      <c r="E51" s="26" t="str">
        <f t="shared" si="0"/>
        <v/>
      </c>
      <c r="F51" s="26" t="str">
        <f t="shared" si="0"/>
        <v/>
      </c>
      <c r="G51" s="26" t="str">
        <f t="shared" si="0"/>
        <v/>
      </c>
      <c r="H51" s="26" t="str">
        <f t="shared" si="0"/>
        <v/>
      </c>
      <c r="I51" s="26" t="str">
        <f t="shared" si="0"/>
        <v/>
      </c>
    </row>
    <row r="52" spans="1:9" x14ac:dyDescent="0.35">
      <c r="G52" s="2"/>
    </row>
    <row r="53" spans="1:9" x14ac:dyDescent="0.35">
      <c r="A53" s="123" t="s">
        <v>24</v>
      </c>
      <c r="B53" s="123"/>
      <c r="C53" s="123"/>
      <c r="D53" s="123"/>
      <c r="E53" s="123"/>
      <c r="F53" s="123"/>
      <c r="G53" s="123"/>
      <c r="H53" s="123"/>
      <c r="I53" s="123"/>
    </row>
    <row r="54" spans="1:9" x14ac:dyDescent="0.35">
      <c r="A54" s="6" t="s">
        <v>25</v>
      </c>
      <c r="B54" s="17"/>
      <c r="C54" s="1" t="s">
        <v>26</v>
      </c>
      <c r="D54" s="17"/>
      <c r="E54" s="1" t="s">
        <v>27</v>
      </c>
      <c r="F54" s="17"/>
      <c r="G54" s="1" t="s">
        <v>24</v>
      </c>
      <c r="H54" s="17"/>
    </row>
    <row r="57" spans="1:9" x14ac:dyDescent="0.35">
      <c r="A57" s="143" t="s">
        <v>28</v>
      </c>
      <c r="B57" s="143"/>
      <c r="C57" s="143"/>
      <c r="D57" s="143"/>
      <c r="E57" s="143"/>
      <c r="F57" s="143"/>
      <c r="G57" s="143"/>
      <c r="H57" s="143"/>
      <c r="I57" s="143"/>
    </row>
    <row r="58" spans="1:9" ht="7.5" customHeight="1" x14ac:dyDescent="0.35"/>
    <row r="59" spans="1:9" x14ac:dyDescent="0.35">
      <c r="A59" s="123" t="s">
        <v>29</v>
      </c>
      <c r="B59" s="123"/>
      <c r="C59" s="123"/>
      <c r="D59" s="123"/>
      <c r="E59" s="123"/>
      <c r="F59" s="123"/>
      <c r="G59" s="123"/>
      <c r="H59" s="123"/>
      <c r="I59" s="123"/>
    </row>
    <row r="60" spans="1:9" ht="6" customHeight="1" x14ac:dyDescent="0.35">
      <c r="A60" s="5"/>
      <c r="B60" s="5"/>
      <c r="C60" s="5"/>
      <c r="D60" s="5"/>
      <c r="E60" s="5"/>
      <c r="F60" s="5"/>
      <c r="G60" s="5"/>
      <c r="H60" s="5"/>
      <c r="I60" s="5"/>
    </row>
    <row r="61" spans="1:9" s="1" customFormat="1" ht="26" x14ac:dyDescent="0.35">
      <c r="D61" s="19" t="s">
        <v>11</v>
      </c>
      <c r="E61" s="19" t="s">
        <v>12</v>
      </c>
      <c r="F61" s="19" t="s">
        <v>13</v>
      </c>
      <c r="G61" s="19" t="s">
        <v>14</v>
      </c>
      <c r="H61" s="19" t="s">
        <v>15</v>
      </c>
      <c r="I61" s="19" t="s">
        <v>16</v>
      </c>
    </row>
    <row r="62" spans="1:9" ht="5.25" customHeight="1" x14ac:dyDescent="0.35">
      <c r="D62" s="2"/>
      <c r="G62" s="2"/>
    </row>
    <row r="63" spans="1:9" x14ac:dyDescent="0.35">
      <c r="A63" s="129" t="s">
        <v>17</v>
      </c>
      <c r="B63" s="130"/>
      <c r="C63" s="29" t="s">
        <v>18</v>
      </c>
      <c r="D63" s="39" t="str">
        <f>IF(D36*20=0,"",D36*27)</f>
        <v/>
      </c>
      <c r="E63" s="39" t="str">
        <f t="shared" ref="E63:F63" si="1">IF(E36*20=0,"",E36*27)</f>
        <v/>
      </c>
      <c r="F63" s="39" t="str">
        <f t="shared" si="1"/>
        <v/>
      </c>
      <c r="G63" s="39" t="str">
        <f>IF(G36*20=0,"",G36*40)</f>
        <v/>
      </c>
      <c r="H63" s="39" t="str">
        <f>IF(H36*20=0,"",H36*40)</f>
        <v/>
      </c>
      <c r="I63" s="39" t="str">
        <f>IF(I36*20=0,"",I36*55)</f>
        <v/>
      </c>
    </row>
    <row r="64" spans="1:9" x14ac:dyDescent="0.35">
      <c r="A64" s="133" t="s">
        <v>125</v>
      </c>
      <c r="B64" s="132"/>
      <c r="C64" s="30" t="s">
        <v>19</v>
      </c>
      <c r="D64" s="39" t="str">
        <f>IF(D37*20=0,"",D37*27)</f>
        <v/>
      </c>
      <c r="E64" s="39" t="str">
        <f t="shared" ref="E64:F64" si="2">IF(E37*20=0,"",E37*27)</f>
        <v/>
      </c>
      <c r="F64" s="39" t="str">
        <f t="shared" si="2"/>
        <v/>
      </c>
      <c r="G64" s="39" t="str">
        <f>IF(G37*20=0,"",G37*40)</f>
        <v/>
      </c>
      <c r="H64" s="39" t="str">
        <f>IF(H37*20=0,"",H37*40)</f>
        <v/>
      </c>
      <c r="I64" s="39" t="str">
        <f>IF(I37*20=0,"",I37*55)</f>
        <v/>
      </c>
    </row>
    <row r="65" spans="1:9" ht="5.25" customHeight="1" x14ac:dyDescent="0.35">
      <c r="A65" s="4"/>
      <c r="B65" s="4"/>
      <c r="C65" s="31"/>
      <c r="D65" s="1"/>
      <c r="E65" s="1"/>
      <c r="F65" s="1"/>
      <c r="G65" s="1"/>
      <c r="H65" s="1"/>
      <c r="I65" s="1"/>
    </row>
    <row r="66" spans="1:9" x14ac:dyDescent="0.35">
      <c r="A66" s="129" t="s">
        <v>20</v>
      </c>
      <c r="B66" s="130"/>
      <c r="C66" s="29" t="s">
        <v>18</v>
      </c>
      <c r="D66" s="39" t="str">
        <f>IF(D39*20=0,"",D39*27)</f>
        <v/>
      </c>
      <c r="E66" s="39" t="str">
        <f t="shared" ref="E66:F66" si="3">IF(E39*20=0,"",E39*27)</f>
        <v/>
      </c>
      <c r="F66" s="39" t="str">
        <f t="shared" si="3"/>
        <v/>
      </c>
      <c r="G66" s="39" t="str">
        <f>IF(G39*20=0,"",G39*40)</f>
        <v/>
      </c>
      <c r="H66" s="39" t="str">
        <f>IF(H39*20=0,"",H39*40)</f>
        <v/>
      </c>
      <c r="I66" s="39" t="str">
        <f>IF(I39*20=0,"",I39*55)</f>
        <v/>
      </c>
    </row>
    <row r="67" spans="1:9" x14ac:dyDescent="0.35">
      <c r="A67" s="133" t="s">
        <v>130</v>
      </c>
      <c r="B67" s="132"/>
      <c r="C67" s="30" t="s">
        <v>19</v>
      </c>
      <c r="D67" s="39" t="str">
        <f>IF(D40*20=0,"",D40*27)</f>
        <v/>
      </c>
      <c r="E67" s="39" t="str">
        <f t="shared" ref="E67:F67" si="4">IF(E40*20=0,"",E40*27)</f>
        <v/>
      </c>
      <c r="F67" s="39" t="str">
        <f t="shared" si="4"/>
        <v/>
      </c>
      <c r="G67" s="39" t="str">
        <f>IF(G40*20=0,"",G40*40)</f>
        <v/>
      </c>
      <c r="H67" s="39" t="str">
        <f>IF(H40*20=0,"",H40*40)</f>
        <v/>
      </c>
      <c r="I67" s="39" t="str">
        <f>IF(I40*20=0,"",I40*55)</f>
        <v/>
      </c>
    </row>
    <row r="68" spans="1:9" ht="5.25" customHeight="1" x14ac:dyDescent="0.35">
      <c r="A68" s="3"/>
      <c r="C68" s="2"/>
      <c r="D68" s="1"/>
      <c r="E68" s="1"/>
      <c r="F68" s="1"/>
      <c r="G68" s="1"/>
      <c r="H68" s="1"/>
      <c r="I68" s="1"/>
    </row>
    <row r="69" spans="1:9" ht="15" customHeight="1" x14ac:dyDescent="0.35">
      <c r="A69" s="141" t="s">
        <v>21</v>
      </c>
      <c r="B69" s="142"/>
      <c r="C69" s="44" t="s">
        <v>18</v>
      </c>
      <c r="D69" s="45" t="str">
        <f>IF(D42*20=0,"",D42*27)</f>
        <v/>
      </c>
      <c r="E69" s="45" t="str">
        <f t="shared" ref="E69:F69" si="5">IF(E42*20=0,"",E42*27)</f>
        <v/>
      </c>
      <c r="F69" s="45" t="str">
        <f t="shared" si="5"/>
        <v/>
      </c>
      <c r="G69" s="45" t="str">
        <f>IF(G42*20=0,"",G42*40)</f>
        <v/>
      </c>
      <c r="H69" s="45" t="str">
        <f>IF(H42*20=0,"",H42*40)</f>
        <v/>
      </c>
      <c r="I69" s="45" t="str">
        <f>IF(I42*20=0,"",I42*55)</f>
        <v/>
      </c>
    </row>
    <row r="70" spans="1:9" x14ac:dyDescent="0.35">
      <c r="A70" s="127" t="s">
        <v>127</v>
      </c>
      <c r="B70" s="128"/>
      <c r="C70" s="46" t="s">
        <v>19</v>
      </c>
      <c r="D70" s="45" t="str">
        <f>IF(D43*20=0,"",D43*27)</f>
        <v/>
      </c>
      <c r="E70" s="45" t="str">
        <f t="shared" ref="E70:F70" si="6">IF(E43*20=0,"",E43*27)</f>
        <v/>
      </c>
      <c r="F70" s="45" t="str">
        <f t="shared" si="6"/>
        <v/>
      </c>
      <c r="G70" s="45" t="str">
        <f>IF(G43*20=0,"",G43*40)</f>
        <v/>
      </c>
      <c r="H70" s="45" t="str">
        <f>IF(H43*20=0,"",H43*40)</f>
        <v/>
      </c>
      <c r="I70" s="45" t="str">
        <f>IF(I43*20=0,"",I43*55)</f>
        <v/>
      </c>
    </row>
    <row r="71" spans="1:9" ht="5.25" customHeight="1" x14ac:dyDescent="0.35">
      <c r="A71" s="4"/>
      <c r="B71" s="4"/>
      <c r="C71" s="4"/>
      <c r="D71" s="1"/>
      <c r="E71" s="1"/>
      <c r="F71" s="1"/>
      <c r="G71" s="1"/>
      <c r="H71" s="1"/>
      <c r="I71" s="1"/>
    </row>
    <row r="72" spans="1:9" ht="15" customHeight="1" x14ac:dyDescent="0.35">
      <c r="A72" s="129" t="s">
        <v>22</v>
      </c>
      <c r="B72" s="130"/>
      <c r="C72" s="29" t="s">
        <v>18</v>
      </c>
      <c r="D72" s="39" t="str">
        <f>IF(D45*20=0,"",D45*27)</f>
        <v/>
      </c>
      <c r="E72" s="39" t="str">
        <f>IF(E45*20=0,"",E45*27)</f>
        <v/>
      </c>
      <c r="F72" s="138" t="str">
        <f>IF(F45*20=0,"",F45*25)</f>
        <v/>
      </c>
      <c r="G72" s="39" t="str">
        <f>IF(G45*20=0,"",G45*40)</f>
        <v/>
      </c>
      <c r="H72" s="39" t="str">
        <f>IF(H45*20=0,"",H45*40)</f>
        <v/>
      </c>
      <c r="I72" s="39" t="str">
        <f>IF(I45*20=0,"",I45*55)</f>
        <v/>
      </c>
    </row>
    <row r="73" spans="1:9" ht="14.5" customHeight="1" x14ac:dyDescent="0.35">
      <c r="A73" s="131" t="s">
        <v>128</v>
      </c>
      <c r="B73" s="132"/>
      <c r="C73" s="30" t="s">
        <v>19</v>
      </c>
      <c r="D73" s="39" t="str">
        <f>IF(D46*20=0,"",D46*27)</f>
        <v/>
      </c>
      <c r="E73" s="39" t="str">
        <f>IF(E46*20=0,"",E46*27)</f>
        <v/>
      </c>
      <c r="F73" s="139"/>
      <c r="G73" s="39" t="str">
        <f>IF(G46*20=0,"",G46*40)</f>
        <v/>
      </c>
      <c r="H73" s="39" t="str">
        <f>IF(H46*20=0,"",H46*40)</f>
        <v/>
      </c>
      <c r="I73" s="39" t="str">
        <f>IF(I46*20=0,"",I46*55)</f>
        <v/>
      </c>
    </row>
    <row r="74" spans="1:9" ht="5.25" customHeight="1" x14ac:dyDescent="0.35">
      <c r="A74" s="4"/>
      <c r="B74" s="4"/>
      <c r="C74" s="4"/>
      <c r="D74" s="1"/>
      <c r="E74" s="1"/>
      <c r="F74" s="1"/>
      <c r="G74" s="1"/>
      <c r="H74" s="1"/>
      <c r="I74" s="1"/>
    </row>
    <row r="75" spans="1:9" ht="15" customHeight="1" x14ac:dyDescent="0.35">
      <c r="A75" s="134" t="s">
        <v>129</v>
      </c>
      <c r="B75" s="135"/>
      <c r="C75" s="44" t="s">
        <v>18</v>
      </c>
      <c r="D75" s="45" t="str">
        <f>IF(D48*20=0,"",D48*27)</f>
        <v/>
      </c>
      <c r="E75" s="45" t="str">
        <f t="shared" ref="E75:F75" si="7">IF(E48*20=0,"",E48*27)</f>
        <v/>
      </c>
      <c r="F75" s="45" t="str">
        <f t="shared" si="7"/>
        <v/>
      </c>
      <c r="G75" s="45" t="str">
        <f>IF(G48*20=0,"",G48*40)</f>
        <v/>
      </c>
      <c r="H75" s="45" t="str">
        <f>IF(H48*20=0,"",H48*40)</f>
        <v/>
      </c>
      <c r="I75" s="45" t="str">
        <f>IF(I48*20=0,"",I48*55)</f>
        <v/>
      </c>
    </row>
    <row r="76" spans="1:9" ht="14.5" customHeight="1" x14ac:dyDescent="0.35">
      <c r="A76" s="136"/>
      <c r="B76" s="137"/>
      <c r="C76" s="44" t="s">
        <v>19</v>
      </c>
      <c r="D76" s="45" t="str">
        <f>IF(D49*20=0,"",D49*27)</f>
        <v/>
      </c>
      <c r="E76" s="45" t="str">
        <f t="shared" ref="E76:F76" si="8">IF(E49*20=0,"",E49*27)</f>
        <v/>
      </c>
      <c r="F76" s="45" t="str">
        <f t="shared" si="8"/>
        <v/>
      </c>
      <c r="G76" s="45" t="str">
        <f>IF(G49*20=0,"",G49*40)</f>
        <v/>
      </c>
      <c r="H76" s="45" t="str">
        <f>IF(H49*20=0,"",H49*40)</f>
        <v/>
      </c>
      <c r="I76" s="45" t="str">
        <f>IF(I49*20=0,"",I49*55)</f>
        <v/>
      </c>
    </row>
    <row r="77" spans="1:9" ht="5.25" customHeight="1" x14ac:dyDescent="0.35">
      <c r="A77" s="4"/>
      <c r="B77" s="4"/>
      <c r="C77" s="4"/>
      <c r="D77" s="1"/>
      <c r="E77" s="1"/>
      <c r="F77" s="1"/>
      <c r="G77" s="1"/>
      <c r="H77" s="1"/>
      <c r="I77" s="1"/>
    </row>
    <row r="78" spans="1:9" x14ac:dyDescent="0.35">
      <c r="A78" s="4"/>
      <c r="B78" s="4"/>
      <c r="C78" s="18" t="s">
        <v>23</v>
      </c>
      <c r="D78" s="40" t="str">
        <f t="shared" ref="D78:I78" si="9">IF(SUM(D63:D76)&gt;0,SUM(D63:D76),"")</f>
        <v/>
      </c>
      <c r="E78" s="40" t="str">
        <f t="shared" si="9"/>
        <v/>
      </c>
      <c r="F78" s="40" t="str">
        <f t="shared" si="9"/>
        <v/>
      </c>
      <c r="G78" s="40" t="str">
        <f t="shared" si="9"/>
        <v/>
      </c>
      <c r="H78" s="40" t="str">
        <f t="shared" si="9"/>
        <v/>
      </c>
      <c r="I78" s="40" t="str">
        <f t="shared" si="9"/>
        <v/>
      </c>
    </row>
    <row r="79" spans="1:9" x14ac:dyDescent="0.35">
      <c r="G79" s="2"/>
    </row>
    <row r="80" spans="1:9" x14ac:dyDescent="0.35">
      <c r="A80" s="123" t="s">
        <v>30</v>
      </c>
      <c r="B80" s="123"/>
      <c r="C80" s="123"/>
      <c r="D80" s="123"/>
      <c r="E80" s="123"/>
      <c r="F80" s="123"/>
      <c r="G80" s="123"/>
      <c r="H80" s="123"/>
      <c r="I80" s="123"/>
    </row>
    <row r="81" spans="1:9" ht="5.25" customHeight="1" x14ac:dyDescent="0.35"/>
    <row r="82" spans="1:9" x14ac:dyDescent="0.35">
      <c r="D82" s="97" t="s">
        <v>31</v>
      </c>
      <c r="E82" s="97"/>
      <c r="F82" s="97"/>
      <c r="G82" s="17"/>
      <c r="H82" s="7" t="str">
        <f>IF(G82*300&gt;0,G82*300,"")</f>
        <v/>
      </c>
    </row>
    <row r="83" spans="1:9" x14ac:dyDescent="0.35">
      <c r="D83" s="5"/>
      <c r="E83" s="5"/>
      <c r="F83" s="5"/>
      <c r="G83" s="10"/>
      <c r="H83" s="9"/>
    </row>
    <row r="84" spans="1:9" x14ac:dyDescent="0.35">
      <c r="D84" s="125" t="s">
        <v>32</v>
      </c>
      <c r="E84" s="125"/>
      <c r="F84" s="125"/>
      <c r="G84" s="125"/>
      <c r="H84" s="126">
        <f>SUM(D78:I78,H82)</f>
        <v>0</v>
      </c>
      <c r="I84" s="126"/>
    </row>
    <row r="85" spans="1:9" ht="12" customHeight="1" x14ac:dyDescent="0.35"/>
    <row r="86" spans="1:9" x14ac:dyDescent="0.35">
      <c r="A86" s="124"/>
      <c r="B86" s="124"/>
      <c r="C86" s="124"/>
      <c r="D86" s="124"/>
      <c r="E86" s="124"/>
      <c r="F86" s="124"/>
      <c r="G86" s="124"/>
      <c r="H86" s="124"/>
      <c r="I86" s="124"/>
    </row>
    <row r="90" spans="1:9" ht="30" customHeight="1" x14ac:dyDescent="0.35"/>
    <row r="91" spans="1:9" ht="59.25" customHeight="1" x14ac:dyDescent="0.35"/>
    <row r="94" spans="1:9" ht="6" customHeight="1" x14ac:dyDescent="0.35"/>
    <row r="99" spans="5:9" ht="15" customHeight="1" x14ac:dyDescent="0.35"/>
    <row r="100" spans="5:9" ht="15" customHeight="1" x14ac:dyDescent="0.35"/>
    <row r="101" spans="5:9" ht="15" customHeight="1" x14ac:dyDescent="0.35"/>
    <row r="102" spans="5:9" ht="34.5" customHeight="1" x14ac:dyDescent="0.35"/>
    <row r="103" spans="5:9" x14ac:dyDescent="0.35">
      <c r="E103"/>
      <c r="F103"/>
      <c r="H103"/>
      <c r="I103"/>
    </row>
    <row r="105" spans="5:9" ht="9.75" customHeight="1" x14ac:dyDescent="0.35"/>
    <row r="108" spans="5:9" ht="27.75" customHeight="1" x14ac:dyDescent="0.35"/>
    <row r="109" spans="5:9" ht="27.75" customHeight="1" x14ac:dyDescent="0.35"/>
    <row r="110" spans="5:9" ht="27.75" customHeight="1" x14ac:dyDescent="0.35"/>
    <row r="111" spans="5:9" ht="13.5" customHeight="1" x14ac:dyDescent="0.35"/>
    <row r="112" spans="5:9" ht="12.75" customHeight="1" x14ac:dyDescent="0.35"/>
    <row r="113" ht="27.75" customHeight="1" x14ac:dyDescent="0.35"/>
    <row r="114" ht="27.75" customHeight="1" x14ac:dyDescent="0.35"/>
    <row r="115" ht="12.75" customHeight="1" x14ac:dyDescent="0.35"/>
    <row r="116" ht="27.75" customHeight="1" x14ac:dyDescent="0.35"/>
    <row r="117" ht="27.75" customHeight="1" x14ac:dyDescent="0.35"/>
    <row r="118" ht="27.75" customHeight="1" x14ac:dyDescent="0.35"/>
    <row r="119" ht="13.5" customHeight="1" x14ac:dyDescent="0.35"/>
    <row r="120" ht="12.75" customHeight="1" x14ac:dyDescent="0.35"/>
    <row r="121" ht="45" customHeight="1" x14ac:dyDescent="0.35"/>
    <row r="122" ht="45" customHeight="1" x14ac:dyDescent="0.35"/>
    <row r="125" ht="27.75" customHeight="1" x14ac:dyDescent="0.35"/>
    <row r="126" ht="12.75" customHeight="1" x14ac:dyDescent="0.35"/>
    <row r="127" ht="27.75" customHeight="1" x14ac:dyDescent="0.35"/>
    <row r="128" ht="27.75" customHeight="1" x14ac:dyDescent="0.35"/>
    <row r="129" spans="5:9" ht="27.75" customHeight="1" x14ac:dyDescent="0.35"/>
    <row r="131" spans="5:9" x14ac:dyDescent="0.35">
      <c r="E131"/>
      <c r="F131"/>
      <c r="H131"/>
      <c r="I131"/>
    </row>
    <row r="134" spans="5:9" ht="15" customHeight="1" x14ac:dyDescent="0.35"/>
    <row r="136" spans="5:9" ht="75" customHeight="1" x14ac:dyDescent="0.35"/>
  </sheetData>
  <sheetProtection algorithmName="SHA-512" hashValue="HUufmrLmpykjHdICmYFEs93WL/B87uTWkkX22s8Y1Qflo3/tlk9h+hPTg/AI2BfwMqpjoh/l2sse5Gnhla92hA==" saltValue="BDNW3hHS0fSpWxmdWF9INQ==" spinCount="100000" sheet="1" selectLockedCells="1"/>
  <customSheetViews>
    <customSheetView guid="{CBF1606B-28FD-4550-857A-C1F48D26CCA9}" showPageBreaks="1" showGridLines="0" printArea="1">
      <selection activeCell="I1" sqref="A1:I56"/>
      <pageMargins left="0" right="0" top="0" bottom="0" header="0" footer="0"/>
      <pageSetup paperSize="9" orientation="portrait" r:id="rId1"/>
    </customSheetView>
  </customSheetViews>
  <mergeCells count="42">
    <mergeCell ref="A9:I9"/>
    <mergeCell ref="A10:I10"/>
    <mergeCell ref="A11:I11"/>
    <mergeCell ref="A67:B67"/>
    <mergeCell ref="A69:B69"/>
    <mergeCell ref="A43:B43"/>
    <mergeCell ref="A45:B45"/>
    <mergeCell ref="A46:B46"/>
    <mergeCell ref="A36:B36"/>
    <mergeCell ref="A17:I17"/>
    <mergeCell ref="B19:I19"/>
    <mergeCell ref="B21:I21"/>
    <mergeCell ref="A13:I13"/>
    <mergeCell ref="A14:I14"/>
    <mergeCell ref="A39:B39"/>
    <mergeCell ref="A40:B40"/>
    <mergeCell ref="A42:B42"/>
    <mergeCell ref="A30:I30"/>
    <mergeCell ref="A57:I57"/>
    <mergeCell ref="A32:I32"/>
    <mergeCell ref="A53:I53"/>
    <mergeCell ref="A48:B49"/>
    <mergeCell ref="F45:F46"/>
    <mergeCell ref="B23:C23"/>
    <mergeCell ref="G23:I23"/>
    <mergeCell ref="B25:I25"/>
    <mergeCell ref="B27:I27"/>
    <mergeCell ref="A37:B37"/>
    <mergeCell ref="A59:I59"/>
    <mergeCell ref="A86:I86"/>
    <mergeCell ref="A80:I80"/>
    <mergeCell ref="D82:F82"/>
    <mergeCell ref="D84:G84"/>
    <mergeCell ref="H84:I84"/>
    <mergeCell ref="A70:B70"/>
    <mergeCell ref="A72:B72"/>
    <mergeCell ref="A73:B73"/>
    <mergeCell ref="A63:B63"/>
    <mergeCell ref="A64:B64"/>
    <mergeCell ref="A66:B66"/>
    <mergeCell ref="A75:B76"/>
    <mergeCell ref="F72:F73"/>
  </mergeCells>
  <dataValidations xWindow="705" yWindow="665" count="2">
    <dataValidation type="decimal" allowBlank="1" showInputMessage="1" showErrorMessage="1" sqref="D48:I49" xr:uid="{9A8EBDDD-8A1D-43FD-81C9-CD406B5DE499}">
      <formula1>0</formula1>
      <formula2>100</formula2>
    </dataValidation>
    <dataValidation type="whole" allowBlank="1" showInputMessage="1" showErrorMessage="1" sqref="D45:E46 F45 G45:I46 D36:I43" xr:uid="{4F63201B-2410-45D6-800C-B8D049DB77AB}">
      <formula1>0</formula1>
      <formula2>100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2"/>
  <headerFooter>
    <oddHeader>&amp;CSCALABISCUP 2026
&amp;8Defenitive Entries Form</oddHeader>
    <oddFooter>&amp;C&amp;P/&amp;N</oddFooter>
  </headerFooter>
  <rowBreaks count="3" manualBreakCount="3">
    <brk id="55" max="16383" man="1"/>
    <brk id="103" max="16383" man="1"/>
    <brk id="130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705" yWindow="665" count="1">
        <x14:dataValidation type="list" allowBlank="1" showInputMessage="1" showErrorMessage="1" xr:uid="{00000000-0002-0000-0000-000000000000}">
          <x14:formula1>
            <xm:f>Folha1!$B$3:$B$32</xm:f>
          </x14:formula1>
          <xm:sqref>D54 F54 H54 G82 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3B43"/>
  </sheetPr>
  <dimension ref="A1:L94"/>
  <sheetViews>
    <sheetView tabSelected="1" topLeftCell="A42" zoomScaleNormal="100" zoomScaleSheetLayoutView="100" workbookViewId="0">
      <selection activeCell="M59" sqref="M59"/>
    </sheetView>
  </sheetViews>
  <sheetFormatPr defaultRowHeight="14.5" x14ac:dyDescent="0.35"/>
  <cols>
    <col min="2" max="2" width="11.81640625" bestFit="1" customWidth="1"/>
    <col min="3" max="3" width="11.26953125" customWidth="1"/>
    <col min="4" max="10" width="6.26953125" customWidth="1"/>
    <col min="12" max="12" width="10.26953125" bestFit="1" customWidth="1"/>
  </cols>
  <sheetData>
    <row r="1" spans="1:12" ht="21" x14ac:dyDescent="0.5">
      <c r="A1" s="113" t="s">
        <v>33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5">
      <c r="A3" s="58"/>
      <c r="B3" s="59"/>
      <c r="C3" s="48" t="s">
        <v>34</v>
      </c>
      <c r="D3" s="116" t="s">
        <v>91</v>
      </c>
      <c r="E3" s="116"/>
      <c r="F3" s="116"/>
      <c r="G3" s="116"/>
      <c r="H3" s="116"/>
      <c r="I3" s="116"/>
      <c r="J3" s="117"/>
      <c r="K3" s="50" t="s">
        <v>35</v>
      </c>
      <c r="L3" s="54" t="s">
        <v>23</v>
      </c>
    </row>
    <row r="4" spans="1:12" ht="27.75" customHeight="1" x14ac:dyDescent="0.35">
      <c r="A4" s="75" t="s">
        <v>36</v>
      </c>
      <c r="B4" s="75"/>
      <c r="C4" s="14">
        <v>55</v>
      </c>
      <c r="D4" s="70"/>
      <c r="E4" s="70"/>
      <c r="F4" s="70"/>
      <c r="G4" s="70"/>
      <c r="H4" s="70"/>
      <c r="I4" s="70"/>
      <c r="J4" s="71"/>
      <c r="K4" s="13">
        <f>SUM(D4:J4)*C4</f>
        <v>0</v>
      </c>
      <c r="L4" s="93">
        <f>SUM(K4:K6)</f>
        <v>0</v>
      </c>
    </row>
    <row r="5" spans="1:12" ht="49.5" customHeight="1" x14ac:dyDescent="0.35">
      <c r="A5" s="119" t="s">
        <v>37</v>
      </c>
      <c r="B5" s="120"/>
      <c r="C5" s="14">
        <v>40</v>
      </c>
      <c r="D5" s="70"/>
      <c r="E5" s="70"/>
      <c r="F5" s="70"/>
      <c r="G5" s="70"/>
      <c r="H5" s="70"/>
      <c r="I5" s="70"/>
      <c r="J5" s="71"/>
      <c r="K5" s="13">
        <f>SUM(D5:J5)*C5</f>
        <v>0</v>
      </c>
      <c r="L5" s="94"/>
    </row>
    <row r="6" spans="1:12" ht="93.75" customHeight="1" x14ac:dyDescent="0.35">
      <c r="A6" s="119" t="s">
        <v>92</v>
      </c>
      <c r="B6" s="120"/>
      <c r="C6" s="14">
        <v>70</v>
      </c>
      <c r="D6" s="70"/>
      <c r="E6" s="70"/>
      <c r="F6" s="70"/>
      <c r="G6" s="70"/>
      <c r="H6" s="70"/>
      <c r="I6" s="70"/>
      <c r="J6" s="71"/>
      <c r="K6" s="13">
        <f>SUM(D6:J6)*C6</f>
        <v>0</v>
      </c>
      <c r="L6" s="118"/>
    </row>
    <row r="7" spans="1:12" x14ac:dyDescent="0.35">
      <c r="A7" s="1"/>
      <c r="B7" s="8"/>
      <c r="C7" s="1"/>
      <c r="D7" s="8"/>
      <c r="E7" s="8"/>
      <c r="F7" s="8"/>
      <c r="G7" s="8"/>
      <c r="H7" s="1"/>
      <c r="I7" s="8"/>
      <c r="J7" s="1"/>
      <c r="K7" s="8"/>
      <c r="L7" s="9"/>
    </row>
    <row r="8" spans="1:12" ht="21" x14ac:dyDescent="0.5">
      <c r="A8" s="113" t="s">
        <v>90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35">
      <c r="A10" s="58"/>
      <c r="B10" s="59"/>
      <c r="C10" s="48" t="s">
        <v>34</v>
      </c>
      <c r="D10" s="49">
        <v>45844</v>
      </c>
      <c r="E10" s="49">
        <v>45845</v>
      </c>
      <c r="F10" s="49">
        <v>45846</v>
      </c>
      <c r="G10" s="49">
        <v>45847</v>
      </c>
      <c r="H10" s="49">
        <v>45848</v>
      </c>
      <c r="I10" s="49">
        <v>45849</v>
      </c>
      <c r="J10" s="49"/>
      <c r="K10" s="50" t="s">
        <v>35</v>
      </c>
      <c r="L10" s="51" t="s">
        <v>23</v>
      </c>
    </row>
    <row r="11" spans="1:12" x14ac:dyDescent="0.35">
      <c r="A11" s="67" t="s">
        <v>38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5" customHeight="1" x14ac:dyDescent="0.35">
      <c r="A12" s="99" t="s">
        <v>39</v>
      </c>
      <c r="B12" s="100"/>
      <c r="C12" s="14">
        <v>14</v>
      </c>
      <c r="D12" s="16"/>
      <c r="E12" s="16"/>
      <c r="F12" s="16"/>
      <c r="G12" s="16"/>
      <c r="H12" s="16"/>
      <c r="I12" s="16"/>
      <c r="J12" s="34"/>
      <c r="K12" s="13">
        <f>SUM(D12:I12)*C12</f>
        <v>0</v>
      </c>
      <c r="L12" s="93">
        <f>SUM(K12:K15)</f>
        <v>0</v>
      </c>
    </row>
    <row r="13" spans="1:12" x14ac:dyDescent="0.35">
      <c r="A13" s="121" t="s">
        <v>40</v>
      </c>
      <c r="B13" s="122"/>
      <c r="C13" s="15">
        <v>14</v>
      </c>
      <c r="D13" s="16"/>
      <c r="E13" s="16"/>
      <c r="F13" s="16"/>
      <c r="G13" s="16"/>
      <c r="H13" s="16"/>
      <c r="I13" s="37"/>
      <c r="J13" s="36"/>
      <c r="K13" s="13">
        <f>SUM(D13:H13)*C13</f>
        <v>0</v>
      </c>
      <c r="L13" s="94"/>
    </row>
    <row r="14" spans="1:12" x14ac:dyDescent="0.35">
      <c r="A14" s="121" t="s">
        <v>41</v>
      </c>
      <c r="B14" s="122"/>
      <c r="C14" s="14">
        <v>27</v>
      </c>
      <c r="D14" s="16"/>
      <c r="E14" s="16"/>
      <c r="F14" s="16"/>
      <c r="G14" s="16"/>
      <c r="H14" s="16"/>
      <c r="I14" s="38"/>
      <c r="J14" s="36"/>
      <c r="K14" s="13">
        <f>SUM(D14:H14)*C14</f>
        <v>0</v>
      </c>
      <c r="L14" s="94"/>
    </row>
    <row r="15" spans="1:12" ht="25.5" customHeight="1" x14ac:dyDescent="0.35">
      <c r="A15" s="95" t="s">
        <v>42</v>
      </c>
      <c r="B15" s="96"/>
      <c r="C15" s="14">
        <v>45</v>
      </c>
      <c r="D15" s="114"/>
      <c r="E15" s="114"/>
      <c r="F15" s="114"/>
      <c r="G15" s="114"/>
      <c r="H15" s="115"/>
      <c r="I15" s="16"/>
      <c r="J15" s="35"/>
      <c r="K15" s="13">
        <f>SUM(D15:I15)*C15</f>
        <v>0</v>
      </c>
      <c r="L15" s="118"/>
    </row>
    <row r="16" spans="1:12" x14ac:dyDescent="0.35">
      <c r="A16" s="20"/>
      <c r="B16" s="20"/>
      <c r="C16" s="21"/>
      <c r="D16" s="22"/>
      <c r="E16" s="22"/>
      <c r="F16" s="22"/>
      <c r="G16" s="22"/>
      <c r="H16" s="22"/>
      <c r="I16" s="22"/>
      <c r="J16" s="10"/>
      <c r="K16" s="23"/>
      <c r="L16" s="24"/>
    </row>
    <row r="17" spans="1:12" ht="21" x14ac:dyDescent="0.5">
      <c r="A17" s="113" t="s">
        <v>93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5">
      <c r="A19" s="66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12" x14ac:dyDescent="0.35">
      <c r="A20" s="67"/>
      <c r="B20" s="67"/>
      <c r="C20" s="53" t="s">
        <v>43</v>
      </c>
      <c r="D20" s="49">
        <v>45844</v>
      </c>
      <c r="E20" s="49">
        <v>45845</v>
      </c>
      <c r="F20" s="49">
        <v>45846</v>
      </c>
      <c r="G20" s="49">
        <v>45847</v>
      </c>
      <c r="H20" s="49">
        <v>45848</v>
      </c>
      <c r="I20" s="49">
        <v>45849</v>
      </c>
      <c r="J20" s="49">
        <v>45850</v>
      </c>
      <c r="K20" s="50" t="s">
        <v>35</v>
      </c>
      <c r="L20" s="54" t="s">
        <v>23</v>
      </c>
    </row>
    <row r="21" spans="1:12" ht="30" customHeight="1" x14ac:dyDescent="0.35">
      <c r="A21" s="75" t="s">
        <v>45</v>
      </c>
      <c r="B21" s="75"/>
      <c r="C21" s="33" t="s">
        <v>60</v>
      </c>
      <c r="D21" s="16"/>
      <c r="E21" s="16"/>
      <c r="F21" s="16"/>
      <c r="G21" s="16"/>
      <c r="H21" s="16"/>
      <c r="I21" s="16"/>
      <c r="J21" s="16"/>
      <c r="K21" s="41">
        <f>SUM(D21:J21)*90</f>
        <v>0</v>
      </c>
      <c r="L21" s="111">
        <f>SUM(K21:K23)</f>
        <v>0</v>
      </c>
    </row>
    <row r="22" spans="1:12" ht="29" x14ac:dyDescent="0.35">
      <c r="A22" s="75"/>
      <c r="B22" s="75"/>
      <c r="C22" s="32" t="s">
        <v>61</v>
      </c>
      <c r="D22" s="16"/>
      <c r="E22" s="16"/>
      <c r="F22" s="16"/>
      <c r="G22" s="16"/>
      <c r="H22" s="16"/>
      <c r="I22" s="16"/>
      <c r="J22" s="16"/>
      <c r="K22" s="41">
        <f>SUM(D22:J22)*100</f>
        <v>0</v>
      </c>
      <c r="L22" s="111"/>
    </row>
    <row r="23" spans="1:12" ht="29" x14ac:dyDescent="0.35">
      <c r="A23" s="75"/>
      <c r="B23" s="75"/>
      <c r="C23" s="32" t="s">
        <v>62</v>
      </c>
      <c r="D23" s="16"/>
      <c r="E23" s="16"/>
      <c r="F23" s="16"/>
      <c r="G23" s="16"/>
      <c r="H23" s="16"/>
      <c r="I23" s="16"/>
      <c r="J23" s="16"/>
      <c r="K23" s="41">
        <f>SUM(D23:J23)*135</f>
        <v>0</v>
      </c>
      <c r="L23" s="112"/>
    </row>
    <row r="24" spans="1:12" x14ac:dyDescent="0.35">
      <c r="A24" s="66" t="s">
        <v>94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 x14ac:dyDescent="0.35">
      <c r="A25" s="67"/>
      <c r="B25" s="67"/>
      <c r="C25" s="53" t="s">
        <v>43</v>
      </c>
      <c r="D25" s="49">
        <v>45844</v>
      </c>
      <c r="E25" s="49">
        <v>45845</v>
      </c>
      <c r="F25" s="49">
        <v>45846</v>
      </c>
      <c r="G25" s="49">
        <v>45847</v>
      </c>
      <c r="H25" s="49">
        <v>45848</v>
      </c>
      <c r="I25" s="49">
        <v>45849</v>
      </c>
      <c r="J25" s="49">
        <v>45850</v>
      </c>
      <c r="K25" s="50" t="s">
        <v>35</v>
      </c>
      <c r="L25" s="54" t="s">
        <v>23</v>
      </c>
    </row>
    <row r="26" spans="1:12" ht="45" customHeight="1" x14ac:dyDescent="0.35">
      <c r="A26" s="61" t="s">
        <v>46</v>
      </c>
      <c r="B26" s="75" t="s">
        <v>47</v>
      </c>
      <c r="C26" s="33" t="s">
        <v>97</v>
      </c>
      <c r="D26" s="16"/>
      <c r="E26" s="16"/>
      <c r="F26" s="16"/>
      <c r="G26" s="16"/>
      <c r="H26" s="16"/>
      <c r="I26" s="16"/>
      <c r="J26" s="16"/>
      <c r="K26" s="41">
        <f>SUM(D26:J26)*135</f>
        <v>0</v>
      </c>
      <c r="L26" s="93">
        <f>SUM(K26:K32)</f>
        <v>0</v>
      </c>
    </row>
    <row r="27" spans="1:12" ht="29" x14ac:dyDescent="0.35">
      <c r="A27" s="62"/>
      <c r="B27" s="75"/>
      <c r="C27" s="33" t="s">
        <v>98</v>
      </c>
      <c r="D27" s="16"/>
      <c r="E27" s="16"/>
      <c r="F27" s="16"/>
      <c r="G27" s="16"/>
      <c r="H27" s="16"/>
      <c r="I27" s="16"/>
      <c r="J27" s="16"/>
      <c r="K27" s="41">
        <f>SUM(D27:J27)*270</f>
        <v>0</v>
      </c>
      <c r="L27" s="94"/>
    </row>
    <row r="28" spans="1:12" ht="29" customHeight="1" x14ac:dyDescent="0.35">
      <c r="A28" s="62"/>
      <c r="B28" s="25" t="s">
        <v>48</v>
      </c>
      <c r="C28" s="33" t="s">
        <v>49</v>
      </c>
      <c r="D28" s="16"/>
      <c r="E28" s="16"/>
      <c r="F28" s="16"/>
      <c r="G28" s="16"/>
      <c r="H28" s="16"/>
      <c r="I28" s="16"/>
      <c r="J28" s="16"/>
      <c r="K28" s="41">
        <f>SUM(D28:J28)*200</f>
        <v>0</v>
      </c>
      <c r="L28" s="94"/>
    </row>
    <row r="29" spans="1:12" ht="43.5" x14ac:dyDescent="0.35">
      <c r="A29" s="62"/>
      <c r="B29" s="25" t="s">
        <v>50</v>
      </c>
      <c r="C29" s="33" t="s">
        <v>51</v>
      </c>
      <c r="D29" s="16"/>
      <c r="E29" s="16"/>
      <c r="F29" s="16"/>
      <c r="G29" s="16"/>
      <c r="H29" s="16"/>
      <c r="I29" s="16"/>
      <c r="J29" s="16"/>
      <c r="K29" s="41">
        <f>SUM(D29:J29)*240</f>
        <v>0</v>
      </c>
      <c r="L29" s="94"/>
    </row>
    <row r="30" spans="1:12" ht="29" x14ac:dyDescent="0.35">
      <c r="A30" s="62"/>
      <c r="B30" s="25" t="s">
        <v>52</v>
      </c>
      <c r="C30" s="33" t="s">
        <v>99</v>
      </c>
      <c r="D30" s="16"/>
      <c r="E30" s="16"/>
      <c r="F30" s="16"/>
      <c r="G30" s="16"/>
      <c r="H30" s="16"/>
      <c r="I30" s="16"/>
      <c r="J30" s="16"/>
      <c r="K30" s="41">
        <f>SUM(D30:J30)*120</f>
        <v>0</v>
      </c>
      <c r="L30" s="94"/>
    </row>
    <row r="31" spans="1:12" ht="29" x14ac:dyDescent="0.35">
      <c r="A31" s="62"/>
      <c r="B31" s="61" t="s">
        <v>53</v>
      </c>
      <c r="C31" s="33" t="s">
        <v>100</v>
      </c>
      <c r="D31" s="16"/>
      <c r="E31" s="16"/>
      <c r="F31" s="16"/>
      <c r="G31" s="16"/>
      <c r="H31" s="16"/>
      <c r="I31" s="16"/>
      <c r="J31" s="16"/>
      <c r="K31" s="109">
        <f>SUM(D31:J31)*330</f>
        <v>0</v>
      </c>
      <c r="L31" s="94"/>
    </row>
    <row r="32" spans="1:12" x14ac:dyDescent="0.35">
      <c r="A32" s="62"/>
      <c r="B32" s="63"/>
      <c r="C32" s="43" t="s">
        <v>54</v>
      </c>
      <c r="D32" s="43"/>
      <c r="E32" s="43"/>
      <c r="F32" s="43"/>
      <c r="G32" s="43"/>
      <c r="H32" s="43"/>
      <c r="I32" s="43"/>
      <c r="J32" s="43"/>
      <c r="K32" s="110"/>
      <c r="L32" s="94"/>
    </row>
    <row r="33" spans="1:12" x14ac:dyDescent="0.35">
      <c r="A33" s="66" t="s">
        <v>55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1:12" x14ac:dyDescent="0.35">
      <c r="A34" s="67"/>
      <c r="B34" s="67"/>
      <c r="C34" s="53" t="s">
        <v>43</v>
      </c>
      <c r="D34" s="49">
        <v>45844</v>
      </c>
      <c r="E34" s="49">
        <v>45845</v>
      </c>
      <c r="F34" s="49">
        <v>45846</v>
      </c>
      <c r="G34" s="49">
        <v>45847</v>
      </c>
      <c r="H34" s="49">
        <v>45848</v>
      </c>
      <c r="I34" s="49">
        <v>45849</v>
      </c>
      <c r="J34" s="49">
        <v>45850</v>
      </c>
      <c r="K34" s="50" t="s">
        <v>35</v>
      </c>
      <c r="L34" s="54" t="s">
        <v>23</v>
      </c>
    </row>
    <row r="35" spans="1:12" ht="30" customHeight="1" x14ac:dyDescent="0.35">
      <c r="A35" s="75" t="s">
        <v>56</v>
      </c>
      <c r="B35" s="75"/>
      <c r="C35" s="33" t="s">
        <v>101</v>
      </c>
      <c r="D35" s="16"/>
      <c r="E35" s="16"/>
      <c r="F35" s="16"/>
      <c r="G35" s="16"/>
      <c r="H35" s="16"/>
      <c r="I35" s="16"/>
      <c r="J35" s="16"/>
      <c r="K35" s="41">
        <f>SUM(D35:J35)*75</f>
        <v>0</v>
      </c>
      <c r="L35" s="60">
        <f>SUM(K35:K36)</f>
        <v>0</v>
      </c>
    </row>
    <row r="36" spans="1:12" ht="30" customHeight="1" x14ac:dyDescent="0.35">
      <c r="A36" s="75"/>
      <c r="B36" s="75"/>
      <c r="C36" s="32" t="s">
        <v>102</v>
      </c>
      <c r="D36" s="16"/>
      <c r="E36" s="16"/>
      <c r="F36" s="16"/>
      <c r="G36" s="16"/>
      <c r="H36" s="16"/>
      <c r="I36" s="16"/>
      <c r="J36" s="16"/>
      <c r="K36" s="41">
        <f>SUM(D36:J36)*100</f>
        <v>0</v>
      </c>
      <c r="L36" s="60"/>
    </row>
    <row r="37" spans="1:12" x14ac:dyDescent="0.35">
      <c r="A37" s="75"/>
      <c r="B37" s="75"/>
      <c r="C37" s="83" t="s">
        <v>57</v>
      </c>
      <c r="D37" s="83"/>
      <c r="E37" s="83"/>
      <c r="F37" s="83"/>
      <c r="G37" s="83"/>
      <c r="H37" s="83"/>
      <c r="I37" s="83"/>
      <c r="J37" s="83"/>
      <c r="K37" s="83"/>
      <c r="L37" s="83"/>
    </row>
    <row r="38" spans="1:12" x14ac:dyDescent="0.35">
      <c r="A38" s="66" t="s">
        <v>95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s="2" customFormat="1" x14ac:dyDescent="0.35">
      <c r="A39" s="52"/>
      <c r="B39" s="48" t="s">
        <v>43</v>
      </c>
      <c r="C39" s="48" t="s">
        <v>103</v>
      </c>
      <c r="D39" s="49">
        <v>45844</v>
      </c>
      <c r="E39" s="49">
        <v>45845</v>
      </c>
      <c r="F39" s="49">
        <v>45846</v>
      </c>
      <c r="G39" s="49">
        <v>45847</v>
      </c>
      <c r="H39" s="49">
        <v>45848</v>
      </c>
      <c r="I39" s="49">
        <v>45849</v>
      </c>
      <c r="J39" s="49">
        <v>45850</v>
      </c>
      <c r="K39" s="50" t="s">
        <v>35</v>
      </c>
      <c r="L39" s="54" t="s">
        <v>23</v>
      </c>
    </row>
    <row r="40" spans="1:12" ht="45" customHeight="1" x14ac:dyDescent="0.35">
      <c r="A40" s="62" t="s">
        <v>58</v>
      </c>
      <c r="B40" s="75" t="s">
        <v>47</v>
      </c>
      <c r="C40" s="33" t="s">
        <v>114</v>
      </c>
      <c r="D40" s="16"/>
      <c r="E40" s="16"/>
      <c r="F40" s="16"/>
      <c r="G40" s="16"/>
      <c r="H40" s="16"/>
      <c r="I40" s="16"/>
      <c r="J40" s="16"/>
      <c r="K40" s="41">
        <f>SUM(D40:J40)*160</f>
        <v>0</v>
      </c>
      <c r="L40" s="60">
        <f>SUM(K40:K45)</f>
        <v>0</v>
      </c>
    </row>
    <row r="41" spans="1:12" ht="45" customHeight="1" x14ac:dyDescent="0.35">
      <c r="A41" s="62"/>
      <c r="B41" s="75"/>
      <c r="C41" s="33" t="s">
        <v>113</v>
      </c>
      <c r="D41" s="16"/>
      <c r="E41" s="16"/>
      <c r="F41" s="16"/>
      <c r="G41" s="16"/>
      <c r="H41" s="16"/>
      <c r="I41" s="16"/>
      <c r="J41" s="16"/>
      <c r="K41" s="41">
        <f>SUM(D41:J41)*240</f>
        <v>0</v>
      </c>
      <c r="L41" s="60"/>
    </row>
    <row r="42" spans="1:12" ht="38.5" x14ac:dyDescent="0.35">
      <c r="A42" s="62"/>
      <c r="B42" s="32" t="s">
        <v>116</v>
      </c>
      <c r="C42" s="33" t="s">
        <v>115</v>
      </c>
      <c r="D42" s="16"/>
      <c r="E42" s="16"/>
      <c r="F42" s="16"/>
      <c r="G42" s="16"/>
      <c r="H42" s="16"/>
      <c r="I42" s="16"/>
      <c r="J42" s="16"/>
      <c r="K42" s="41">
        <f>SUM(D42:J42)*180</f>
        <v>0</v>
      </c>
      <c r="L42" s="60"/>
    </row>
    <row r="43" spans="1:12" ht="38.5" x14ac:dyDescent="0.35">
      <c r="A43" s="62"/>
      <c r="B43" s="32" t="s">
        <v>118</v>
      </c>
      <c r="C43" s="33" t="s">
        <v>117</v>
      </c>
      <c r="D43" s="16"/>
      <c r="E43" s="16"/>
      <c r="F43" s="16"/>
      <c r="G43" s="16"/>
      <c r="H43" s="16"/>
      <c r="I43" s="16"/>
      <c r="J43" s="16"/>
      <c r="K43" s="41">
        <f>SUM(D43:J43)*240</f>
        <v>0</v>
      </c>
      <c r="L43" s="60"/>
    </row>
    <row r="44" spans="1:12" ht="29" x14ac:dyDescent="0.35">
      <c r="A44" s="62"/>
      <c r="B44" s="33" t="s">
        <v>120</v>
      </c>
      <c r="C44" s="33" t="s">
        <v>119</v>
      </c>
      <c r="D44" s="16"/>
      <c r="E44" s="16"/>
      <c r="F44" s="16"/>
      <c r="G44" s="16"/>
      <c r="H44" s="16"/>
      <c r="I44" s="16"/>
      <c r="J44" s="16"/>
      <c r="K44" s="41">
        <f>SUM(D44:J44)*120</f>
        <v>0</v>
      </c>
      <c r="L44" s="60"/>
    </row>
    <row r="45" spans="1:12" ht="29" x14ac:dyDescent="0.35">
      <c r="A45" s="62"/>
      <c r="B45" s="33" t="s">
        <v>121</v>
      </c>
      <c r="C45" s="33" t="s">
        <v>119</v>
      </c>
      <c r="D45" s="16"/>
      <c r="E45" s="16"/>
      <c r="F45" s="16"/>
      <c r="G45" s="16"/>
      <c r="H45" s="16"/>
      <c r="I45" s="16"/>
      <c r="J45" s="16"/>
      <c r="K45" s="41">
        <f>SUM(D45:J45)*120</f>
        <v>0</v>
      </c>
      <c r="L45" s="60"/>
    </row>
    <row r="46" spans="1:12" x14ac:dyDescent="0.35">
      <c r="A46" s="20"/>
      <c r="B46" s="20"/>
      <c r="C46" s="21"/>
      <c r="D46" s="22"/>
      <c r="E46" s="22"/>
      <c r="F46" s="22"/>
      <c r="G46" s="22"/>
      <c r="H46" s="22"/>
      <c r="I46" s="22"/>
      <c r="J46" s="10"/>
      <c r="K46" s="23"/>
      <c r="L46" s="24"/>
    </row>
    <row r="47" spans="1:12" ht="18.5" x14ac:dyDescent="0.45">
      <c r="A47" s="84" t="s">
        <v>96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</row>
    <row r="48" spans="1:12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5">
      <c r="A49" s="66" t="s">
        <v>131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1:12" x14ac:dyDescent="0.35">
      <c r="A50" s="58"/>
      <c r="B50" s="59"/>
      <c r="C50" s="53" t="s">
        <v>43</v>
      </c>
      <c r="D50" s="49">
        <v>45844</v>
      </c>
      <c r="E50" s="49">
        <v>45845</v>
      </c>
      <c r="F50" s="49">
        <v>45846</v>
      </c>
      <c r="G50" s="49">
        <v>45847</v>
      </c>
      <c r="H50" s="49">
        <v>45848</v>
      </c>
      <c r="I50" s="49">
        <v>45849</v>
      </c>
      <c r="J50" s="49">
        <v>45850</v>
      </c>
      <c r="K50" s="50" t="s">
        <v>35</v>
      </c>
      <c r="L50" s="54" t="s">
        <v>23</v>
      </c>
    </row>
    <row r="51" spans="1:12" ht="30" customHeight="1" x14ac:dyDescent="0.35">
      <c r="A51" s="75" t="s">
        <v>59</v>
      </c>
      <c r="B51" s="75"/>
      <c r="C51" s="33" t="s">
        <v>105</v>
      </c>
      <c r="D51" s="16"/>
      <c r="E51" s="16"/>
      <c r="F51" s="16"/>
      <c r="G51" s="16"/>
      <c r="H51" s="16"/>
      <c r="I51" s="16"/>
      <c r="J51" s="16"/>
      <c r="K51" s="41">
        <f>SUM(D51:J51)*100</f>
        <v>0</v>
      </c>
      <c r="L51" s="60">
        <f>SUM(K51:K53)</f>
        <v>0</v>
      </c>
    </row>
    <row r="52" spans="1:12" ht="30" customHeight="1" x14ac:dyDescent="0.35">
      <c r="A52" s="75"/>
      <c r="B52" s="75"/>
      <c r="C52" s="32" t="s">
        <v>104</v>
      </c>
      <c r="D52" s="16"/>
      <c r="E52" s="16"/>
      <c r="F52" s="16"/>
      <c r="G52" s="16"/>
      <c r="H52" s="16"/>
      <c r="I52" s="16"/>
      <c r="J52" s="16"/>
      <c r="K52" s="41">
        <f>SUM(D52:J52)*110</f>
        <v>0</v>
      </c>
      <c r="L52" s="60"/>
    </row>
    <row r="53" spans="1:12" ht="29" x14ac:dyDescent="0.35">
      <c r="A53" s="75"/>
      <c r="B53" s="75"/>
      <c r="C53" s="32" t="s">
        <v>106</v>
      </c>
      <c r="D53" s="16"/>
      <c r="E53" s="16"/>
      <c r="F53" s="16"/>
      <c r="G53" s="16"/>
      <c r="H53" s="16"/>
      <c r="I53" s="16"/>
      <c r="J53" s="16"/>
      <c r="K53" s="41">
        <f>SUM(D53:J53)*160</f>
        <v>0</v>
      </c>
      <c r="L53" s="60"/>
    </row>
    <row r="54" spans="1:12" x14ac:dyDescent="0.35">
      <c r="A54" s="66" t="s">
        <v>149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1:12" x14ac:dyDescent="0.35">
      <c r="A55" s="58"/>
      <c r="B55" s="59"/>
      <c r="C55" s="53" t="s">
        <v>43</v>
      </c>
      <c r="D55" s="49">
        <v>45844</v>
      </c>
      <c r="E55" s="49">
        <v>45845</v>
      </c>
      <c r="F55" s="49">
        <v>45846</v>
      </c>
      <c r="G55" s="49">
        <v>45847</v>
      </c>
      <c r="H55" s="49">
        <v>45848</v>
      </c>
      <c r="I55" s="49">
        <v>45849</v>
      </c>
      <c r="J55" s="49">
        <v>45850</v>
      </c>
      <c r="K55" s="50" t="s">
        <v>35</v>
      </c>
      <c r="L55" s="54" t="s">
        <v>23</v>
      </c>
    </row>
    <row r="56" spans="1:12" ht="35.5" x14ac:dyDescent="0.35">
      <c r="A56" s="61" t="s">
        <v>132</v>
      </c>
      <c r="B56" s="25" t="s">
        <v>133</v>
      </c>
      <c r="C56" s="33" t="s">
        <v>138</v>
      </c>
      <c r="D56" s="16"/>
      <c r="E56" s="16"/>
      <c r="F56" s="16"/>
      <c r="G56" s="16"/>
      <c r="H56" s="16"/>
      <c r="I56" s="16"/>
      <c r="J56" s="16"/>
      <c r="K56" s="41">
        <f>SUM(D56:J56)*205</f>
        <v>0</v>
      </c>
      <c r="L56" s="60">
        <f>SUM(K56:K58)</f>
        <v>0</v>
      </c>
    </row>
    <row r="57" spans="1:12" ht="30" customHeight="1" x14ac:dyDescent="0.35">
      <c r="A57" s="62"/>
      <c r="B57" s="25" t="s">
        <v>134</v>
      </c>
      <c r="C57" s="32" t="s">
        <v>136</v>
      </c>
      <c r="D57" s="16"/>
      <c r="E57" s="16"/>
      <c r="F57" s="16"/>
      <c r="G57" s="16"/>
      <c r="H57" s="16"/>
      <c r="I57" s="16"/>
      <c r="J57" s="16"/>
      <c r="K57" s="41">
        <f>SUM(D57:J57)*240</f>
        <v>0</v>
      </c>
      <c r="L57" s="60"/>
    </row>
    <row r="58" spans="1:12" ht="35.5" x14ac:dyDescent="0.35">
      <c r="A58" s="63"/>
      <c r="B58" s="25" t="s">
        <v>135</v>
      </c>
      <c r="C58" s="32" t="s">
        <v>137</v>
      </c>
      <c r="D58" s="16"/>
      <c r="E58" s="16"/>
      <c r="F58" s="16"/>
      <c r="G58" s="16"/>
      <c r="H58" s="16"/>
      <c r="I58" s="16"/>
      <c r="J58" s="16"/>
      <c r="K58" s="41">
        <f>SUM(D58:J58)*190</f>
        <v>0</v>
      </c>
      <c r="L58" s="60"/>
    </row>
    <row r="59" spans="1:12" x14ac:dyDescent="0.35">
      <c r="A59" s="66" t="s">
        <v>150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1:12" x14ac:dyDescent="0.35">
      <c r="A60" s="58"/>
      <c r="B60" s="59"/>
      <c r="C60" s="53" t="s">
        <v>43</v>
      </c>
      <c r="D60" s="49">
        <v>45844</v>
      </c>
      <c r="E60" s="49">
        <v>45845</v>
      </c>
      <c r="F60" s="49">
        <v>45846</v>
      </c>
      <c r="G60" s="49">
        <v>45847</v>
      </c>
      <c r="H60" s="49">
        <v>45848</v>
      </c>
      <c r="I60" s="49">
        <v>45849</v>
      </c>
      <c r="J60" s="49">
        <v>45850</v>
      </c>
      <c r="K60" s="50" t="s">
        <v>35</v>
      </c>
      <c r="L60" s="54" t="s">
        <v>23</v>
      </c>
    </row>
    <row r="61" spans="1:12" ht="30" customHeight="1" x14ac:dyDescent="0.35">
      <c r="A61" s="61" t="s">
        <v>140</v>
      </c>
      <c r="B61" s="25" t="s">
        <v>141</v>
      </c>
      <c r="C61" s="33" t="s">
        <v>142</v>
      </c>
      <c r="D61" s="16"/>
      <c r="E61" s="16"/>
      <c r="F61" s="16"/>
      <c r="G61" s="16"/>
      <c r="H61" s="16"/>
      <c r="I61" s="16"/>
      <c r="J61" s="16"/>
      <c r="K61" s="41">
        <f>SUM(D61:J61)*165</f>
        <v>0</v>
      </c>
      <c r="L61" s="60">
        <f>SUM(K61:K65)</f>
        <v>0</v>
      </c>
    </row>
    <row r="62" spans="1:12" ht="30" customHeight="1" x14ac:dyDescent="0.35">
      <c r="A62" s="62"/>
      <c r="B62" s="25" t="s">
        <v>143</v>
      </c>
      <c r="C62" s="32" t="s">
        <v>144</v>
      </c>
      <c r="D62" s="16"/>
      <c r="E62" s="16"/>
      <c r="F62" s="16"/>
      <c r="G62" s="16"/>
      <c r="H62" s="16"/>
      <c r="I62" s="16"/>
      <c r="J62" s="16"/>
      <c r="K62" s="41">
        <f>SUM(D62:J62)*180</f>
        <v>0</v>
      </c>
      <c r="L62" s="60"/>
    </row>
    <row r="63" spans="1:12" ht="30" customHeight="1" x14ac:dyDescent="0.35">
      <c r="A63" s="62"/>
      <c r="B63" s="25" t="s">
        <v>145</v>
      </c>
      <c r="C63" s="33" t="s">
        <v>146</v>
      </c>
      <c r="D63" s="16"/>
      <c r="E63" s="16"/>
      <c r="F63" s="16"/>
      <c r="G63" s="16"/>
      <c r="H63" s="16"/>
      <c r="I63" s="16"/>
      <c r="J63" s="16"/>
      <c r="K63" s="41">
        <f>SUM(D63:J63)*180</f>
        <v>0</v>
      </c>
      <c r="L63" s="60"/>
    </row>
    <row r="64" spans="1:12" ht="35.5" x14ac:dyDescent="0.35">
      <c r="A64" s="62"/>
      <c r="B64" s="25" t="s">
        <v>147</v>
      </c>
      <c r="C64" s="33" t="s">
        <v>148</v>
      </c>
      <c r="D64" s="16"/>
      <c r="E64" s="16"/>
      <c r="F64" s="16"/>
      <c r="G64" s="16"/>
      <c r="H64" s="16"/>
      <c r="I64" s="16"/>
      <c r="J64" s="16"/>
      <c r="K64" s="41">
        <f>SUM(D64:J64)*270</f>
        <v>0</v>
      </c>
      <c r="L64" s="60"/>
    </row>
    <row r="65" spans="1:12" ht="29" customHeight="1" x14ac:dyDescent="0.35">
      <c r="A65" s="63"/>
      <c r="B65" s="64" t="s">
        <v>139</v>
      </c>
      <c r="C65" s="65"/>
      <c r="D65" s="16"/>
      <c r="E65" s="16"/>
      <c r="F65" s="16"/>
      <c r="G65" s="16"/>
      <c r="H65" s="16"/>
      <c r="I65" s="16"/>
      <c r="J65" s="16"/>
      <c r="K65" s="41">
        <f>SUM(D65:J65)*20</f>
        <v>0</v>
      </c>
      <c r="L65" s="60"/>
    </row>
    <row r="66" spans="1:12" x14ac:dyDescent="0.35">
      <c r="A66" s="66" t="s">
        <v>63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1:12" x14ac:dyDescent="0.35">
      <c r="A67" s="67"/>
      <c r="B67" s="67"/>
      <c r="C67" s="53" t="s">
        <v>43</v>
      </c>
      <c r="D67" s="49">
        <v>45844</v>
      </c>
      <c r="E67" s="49">
        <v>45845</v>
      </c>
      <c r="F67" s="49">
        <v>45846</v>
      </c>
      <c r="G67" s="49">
        <v>45847</v>
      </c>
      <c r="H67" s="49">
        <v>45848</v>
      </c>
      <c r="I67" s="49">
        <v>45849</v>
      </c>
      <c r="J67" s="49">
        <v>45850</v>
      </c>
      <c r="K67" s="50" t="s">
        <v>35</v>
      </c>
      <c r="L67" s="54" t="s">
        <v>23</v>
      </c>
    </row>
    <row r="68" spans="1:12" ht="58" customHeight="1" x14ac:dyDescent="0.35">
      <c r="A68" s="75" t="s">
        <v>64</v>
      </c>
      <c r="B68" s="75" t="s">
        <v>65</v>
      </c>
      <c r="C68" s="12" t="s">
        <v>109</v>
      </c>
      <c r="D68" s="16"/>
      <c r="E68" s="16"/>
      <c r="F68" s="16"/>
      <c r="G68" s="16"/>
      <c r="H68" s="16"/>
      <c r="I68" s="16"/>
      <c r="J68" s="16"/>
      <c r="K68" s="41">
        <f>SUM(D68:J68)*155</f>
        <v>0</v>
      </c>
      <c r="L68" s="60">
        <f>SUM(K68:K75)</f>
        <v>0</v>
      </c>
    </row>
    <row r="69" spans="1:12" ht="29" x14ac:dyDescent="0.35">
      <c r="A69" s="75"/>
      <c r="B69" s="75"/>
      <c r="C69" s="12" t="s">
        <v>108</v>
      </c>
      <c r="D69" s="16"/>
      <c r="E69" s="16"/>
      <c r="F69" s="16"/>
      <c r="G69" s="16"/>
      <c r="H69" s="16"/>
      <c r="I69" s="16"/>
      <c r="J69" s="16"/>
      <c r="K69" s="41">
        <f>SUM(D69:J69)*195</f>
        <v>0</v>
      </c>
      <c r="L69" s="60"/>
    </row>
    <row r="70" spans="1:12" ht="29" x14ac:dyDescent="0.35">
      <c r="A70" s="75"/>
      <c r="B70" s="75"/>
      <c r="C70" s="12" t="s">
        <v>107</v>
      </c>
      <c r="D70" s="16"/>
      <c r="E70" s="16"/>
      <c r="F70" s="16"/>
      <c r="G70" s="16"/>
      <c r="H70" s="16"/>
      <c r="I70" s="16"/>
      <c r="J70" s="16"/>
      <c r="K70" s="41">
        <f>SUM(D70:J70)*230</f>
        <v>0</v>
      </c>
      <c r="L70" s="60"/>
    </row>
    <row r="71" spans="1:12" ht="28.5" customHeight="1" x14ac:dyDescent="0.35">
      <c r="A71" s="75"/>
      <c r="B71" s="75" t="s">
        <v>66</v>
      </c>
      <c r="C71" s="75"/>
      <c r="D71" s="16"/>
      <c r="E71" s="16"/>
      <c r="F71" s="16"/>
      <c r="G71" s="16"/>
      <c r="H71" s="16"/>
      <c r="I71" s="16"/>
      <c r="J71" s="16"/>
      <c r="K71" s="41">
        <f>SUM(D71:J71)*110</f>
        <v>0</v>
      </c>
      <c r="L71" s="60"/>
    </row>
    <row r="72" spans="1:12" ht="28.5" customHeight="1" x14ac:dyDescent="0.35">
      <c r="A72" s="75"/>
      <c r="B72" s="75" t="s">
        <v>67</v>
      </c>
      <c r="C72" s="75"/>
      <c r="D72" s="16"/>
      <c r="E72" s="16"/>
      <c r="F72" s="16"/>
      <c r="G72" s="16"/>
      <c r="H72" s="16"/>
      <c r="I72" s="16"/>
      <c r="J72" s="16"/>
      <c r="K72" s="41">
        <f>SUM(D72:J72)*110</f>
        <v>0</v>
      </c>
      <c r="L72" s="60"/>
    </row>
    <row r="73" spans="1:12" ht="29.15" customHeight="1" x14ac:dyDescent="0.35">
      <c r="A73" s="75"/>
      <c r="B73" s="75" t="s">
        <v>110</v>
      </c>
      <c r="C73" s="75"/>
      <c r="D73" s="16"/>
      <c r="E73" s="16"/>
      <c r="F73" s="16"/>
      <c r="G73" s="16"/>
      <c r="H73" s="16"/>
      <c r="I73" s="16"/>
      <c r="J73" s="16"/>
      <c r="K73" s="41">
        <f>SUM(D73:J73)*110</f>
        <v>0</v>
      </c>
      <c r="L73" s="60"/>
    </row>
    <row r="74" spans="1:12" ht="30" customHeight="1" x14ac:dyDescent="0.35">
      <c r="A74" s="75"/>
      <c r="B74" s="75" t="s">
        <v>111</v>
      </c>
      <c r="C74" s="75"/>
      <c r="D74" s="16"/>
      <c r="E74" s="16"/>
      <c r="F74" s="16"/>
      <c r="G74" s="16"/>
      <c r="H74" s="16"/>
      <c r="I74" s="16"/>
      <c r="J74" s="16"/>
      <c r="K74" s="41">
        <f>SUM(D74:J74)*165</f>
        <v>0</v>
      </c>
      <c r="L74" s="60"/>
    </row>
    <row r="75" spans="1:12" ht="27.65" customHeight="1" x14ac:dyDescent="0.35">
      <c r="A75" s="75"/>
      <c r="B75" s="75" t="s">
        <v>112</v>
      </c>
      <c r="C75" s="76"/>
      <c r="D75" s="16"/>
      <c r="E75" s="16"/>
      <c r="F75" s="16"/>
      <c r="G75" s="16"/>
      <c r="H75" s="16"/>
      <c r="I75" s="16"/>
      <c r="J75" s="16"/>
      <c r="K75" s="41">
        <f>SUM(D75:J75)*40</f>
        <v>0</v>
      </c>
      <c r="L75" s="60"/>
    </row>
    <row r="76" spans="1:12" x14ac:dyDescent="0.3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1" x14ac:dyDescent="0.35">
      <c r="A77" s="68" t="s">
        <v>122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1:12" x14ac:dyDescent="0.35">
      <c r="A78" s="5"/>
      <c r="B78" s="5"/>
      <c r="C78" s="5"/>
      <c r="D78" s="5"/>
      <c r="E78" s="5"/>
      <c r="F78" s="5"/>
      <c r="G78" s="5"/>
      <c r="H78" s="5"/>
    </row>
    <row r="79" spans="1:12" x14ac:dyDescent="0.35">
      <c r="A79" s="80" t="s">
        <v>68</v>
      </c>
      <c r="B79" s="81"/>
      <c r="C79" s="82"/>
      <c r="D79" s="81"/>
      <c r="E79" s="81"/>
      <c r="F79" s="81"/>
      <c r="G79" s="82"/>
      <c r="H79" s="57" t="s">
        <v>69</v>
      </c>
      <c r="I79" s="86" t="s">
        <v>70</v>
      </c>
      <c r="J79" s="87"/>
      <c r="K79" s="87"/>
      <c r="L79" s="88"/>
    </row>
    <row r="80" spans="1:12" ht="24" customHeight="1" x14ac:dyDescent="0.35">
      <c r="A80" s="75" t="s">
        <v>71</v>
      </c>
      <c r="B80" s="76"/>
      <c r="C80" s="76"/>
      <c r="D80" s="77" t="s">
        <v>72</v>
      </c>
      <c r="E80" s="78"/>
      <c r="F80" s="78"/>
      <c r="G80" s="79"/>
      <c r="H80" s="27">
        <v>75</v>
      </c>
      <c r="I80" s="69"/>
      <c r="J80" s="70"/>
      <c r="K80" s="70"/>
      <c r="L80" s="71"/>
    </row>
    <row r="81" spans="1:12" ht="24" customHeight="1" x14ac:dyDescent="0.35">
      <c r="A81" s="75" t="s">
        <v>73</v>
      </c>
      <c r="B81" s="76"/>
      <c r="C81" s="76"/>
      <c r="D81" s="77" t="s">
        <v>74</v>
      </c>
      <c r="E81" s="78"/>
      <c r="F81" s="78"/>
      <c r="G81" s="79"/>
      <c r="H81" s="27">
        <v>150</v>
      </c>
      <c r="I81" s="69"/>
      <c r="J81" s="70"/>
      <c r="K81" s="70"/>
      <c r="L81" s="71"/>
    </row>
    <row r="82" spans="1:12" ht="24" customHeight="1" x14ac:dyDescent="0.35">
      <c r="A82" s="75" t="s">
        <v>75</v>
      </c>
      <c r="B82" s="76"/>
      <c r="C82" s="76"/>
      <c r="D82" s="77" t="s">
        <v>76</v>
      </c>
      <c r="E82" s="78"/>
      <c r="F82" s="78"/>
      <c r="G82" s="79"/>
      <c r="H82" s="27">
        <v>150</v>
      </c>
      <c r="I82" s="69"/>
      <c r="J82" s="70"/>
      <c r="K82" s="70"/>
      <c r="L82" s="71"/>
    </row>
    <row r="83" spans="1:12" ht="24" customHeight="1" x14ac:dyDescent="0.35">
      <c r="A83" s="75" t="s">
        <v>77</v>
      </c>
      <c r="B83" s="76"/>
      <c r="C83" s="76"/>
      <c r="D83" s="77" t="s">
        <v>78</v>
      </c>
      <c r="E83" s="78"/>
      <c r="F83" s="78"/>
      <c r="G83" s="79"/>
      <c r="H83" s="27">
        <v>110</v>
      </c>
      <c r="I83" s="69"/>
      <c r="J83" s="70"/>
      <c r="K83" s="70"/>
      <c r="L83" s="71"/>
    </row>
    <row r="84" spans="1:12" ht="24" customHeight="1" x14ac:dyDescent="0.35">
      <c r="A84" s="75" t="s">
        <v>79</v>
      </c>
      <c r="B84" s="76"/>
      <c r="C84" s="76"/>
      <c r="D84" s="77" t="s">
        <v>80</v>
      </c>
      <c r="E84" s="78"/>
      <c r="F84" s="78"/>
      <c r="G84" s="79"/>
      <c r="H84" s="27">
        <v>110</v>
      </c>
      <c r="I84" s="69"/>
      <c r="J84" s="70"/>
      <c r="K84" s="70"/>
      <c r="L84" s="71"/>
    </row>
    <row r="85" spans="1:12" x14ac:dyDescent="0.35">
      <c r="A85" s="4"/>
      <c r="B85" s="4"/>
      <c r="C85" s="18"/>
      <c r="H85" s="28" t="s">
        <v>81</v>
      </c>
      <c r="I85" s="72">
        <f>SUM(I80*H80,I81*H81,I82*H82,I83*H83,I84*H84)</f>
        <v>0</v>
      </c>
      <c r="J85" s="73"/>
      <c r="K85" s="73"/>
      <c r="L85" s="74"/>
    </row>
    <row r="86" spans="1:12" x14ac:dyDescent="0.35">
      <c r="A86" s="4"/>
      <c r="B86" s="4"/>
      <c r="C86" s="18"/>
      <c r="H86" s="18"/>
      <c r="I86" s="8"/>
      <c r="J86" s="8"/>
      <c r="K86" s="8"/>
      <c r="L86" s="8"/>
    </row>
    <row r="87" spans="1:12" x14ac:dyDescent="0.35">
      <c r="D87" s="104" t="s">
        <v>82</v>
      </c>
      <c r="E87" s="105"/>
      <c r="F87" s="105"/>
      <c r="G87" s="105"/>
      <c r="H87" s="105"/>
      <c r="I87" s="105"/>
      <c r="J87" s="106"/>
      <c r="K87" s="107">
        <f>SUM(L4,L12,L21,L26,L35,L40,L51,I85,L68,L56,L61)+'Definitive Entries'!H84</f>
        <v>0</v>
      </c>
      <c r="L87" s="108"/>
    </row>
    <row r="88" spans="1:12" x14ac:dyDescent="0.35">
      <c r="D88" s="101" t="s">
        <v>83</v>
      </c>
      <c r="E88" s="102"/>
      <c r="F88" s="102"/>
      <c r="G88" s="102"/>
      <c r="H88" s="102"/>
      <c r="I88" s="102"/>
      <c r="J88" s="102"/>
      <c r="K88" s="103">
        <f>'Definitive Entries'!H84+(SUM(L4,L12,L26,L21,L35,L40,L51,L68,I85)/2)</f>
        <v>0</v>
      </c>
      <c r="L88" s="103"/>
    </row>
    <row r="89" spans="1:12" x14ac:dyDescent="0.35">
      <c r="H89" s="2"/>
      <c r="I89" s="2"/>
      <c r="K89" s="2"/>
      <c r="L89" s="2"/>
    </row>
    <row r="90" spans="1:12" x14ac:dyDescent="0.35">
      <c r="A90" s="91" t="s">
        <v>124</v>
      </c>
      <c r="B90" s="92"/>
      <c r="C90" s="92"/>
      <c r="D90" s="92"/>
      <c r="E90" s="92"/>
      <c r="F90" s="92"/>
      <c r="G90" s="92"/>
      <c r="H90" s="92"/>
      <c r="I90" s="90" t="s">
        <v>84</v>
      </c>
      <c r="J90" s="90"/>
      <c r="K90" s="85">
        <f ca="1">TODAY()</f>
        <v>46106</v>
      </c>
      <c r="L90" s="85"/>
    </row>
    <row r="91" spans="1:12" x14ac:dyDescent="0.35">
      <c r="A91" s="92"/>
      <c r="B91" s="92"/>
      <c r="C91" s="92"/>
      <c r="D91" s="92"/>
      <c r="E91" s="92"/>
      <c r="F91" s="92"/>
      <c r="G91" s="92"/>
      <c r="H91" s="92"/>
      <c r="I91" s="90" t="s">
        <v>85</v>
      </c>
      <c r="J91" s="90"/>
      <c r="K91" s="89"/>
      <c r="L91" s="89"/>
    </row>
    <row r="92" spans="1:12" ht="200.5" customHeight="1" x14ac:dyDescent="0.35">
      <c r="A92" s="92"/>
      <c r="B92" s="92"/>
      <c r="C92" s="92"/>
      <c r="D92" s="92"/>
      <c r="E92" s="92"/>
      <c r="F92" s="92"/>
      <c r="G92" s="92"/>
      <c r="H92" s="92"/>
      <c r="I92" s="2"/>
      <c r="K92" s="2"/>
      <c r="L92" s="2"/>
    </row>
    <row r="93" spans="1:12" x14ac:dyDescent="0.35">
      <c r="H93" s="2"/>
      <c r="I93" s="2"/>
      <c r="K93" s="2"/>
      <c r="L93" s="2"/>
    </row>
    <row r="94" spans="1:12" x14ac:dyDescent="0.35">
      <c r="A94" s="97" t="s">
        <v>86</v>
      </c>
      <c r="B94" s="97"/>
      <c r="C94" s="98" t="s">
        <v>87</v>
      </c>
      <c r="D94" s="97"/>
      <c r="E94" s="97"/>
      <c r="F94" s="97"/>
      <c r="G94" s="97"/>
      <c r="H94" s="97"/>
      <c r="I94" s="2"/>
      <c r="K94" s="2"/>
      <c r="L94" s="2"/>
    </row>
  </sheetData>
  <sheetProtection selectLockedCells="1"/>
  <mergeCells count="95">
    <mergeCell ref="A17:L17"/>
    <mergeCell ref="D15:H15"/>
    <mergeCell ref="A1:L1"/>
    <mergeCell ref="A3:B3"/>
    <mergeCell ref="A4:B4"/>
    <mergeCell ref="D3:J3"/>
    <mergeCell ref="D4:J4"/>
    <mergeCell ref="L4:L6"/>
    <mergeCell ref="D6:J6"/>
    <mergeCell ref="A6:B6"/>
    <mergeCell ref="A5:B5"/>
    <mergeCell ref="D5:J5"/>
    <mergeCell ref="A8:L8"/>
    <mergeCell ref="A13:B13"/>
    <mergeCell ref="A14:B14"/>
    <mergeCell ref="L12:L15"/>
    <mergeCell ref="A15:B15"/>
    <mergeCell ref="A10:B10"/>
    <mergeCell ref="A94:B94"/>
    <mergeCell ref="C94:H94"/>
    <mergeCell ref="A11:L11"/>
    <mergeCell ref="A12:B12"/>
    <mergeCell ref="D88:J88"/>
    <mergeCell ref="K88:L88"/>
    <mergeCell ref="D87:J87"/>
    <mergeCell ref="K87:L87"/>
    <mergeCell ref="A24:L24"/>
    <mergeCell ref="B26:B27"/>
    <mergeCell ref="A19:L19"/>
    <mergeCell ref="A21:B23"/>
    <mergeCell ref="K31:K32"/>
    <mergeCell ref="L21:L23"/>
    <mergeCell ref="A20:B20"/>
    <mergeCell ref="A25:B25"/>
    <mergeCell ref="B31:B32"/>
    <mergeCell ref="L26:L32"/>
    <mergeCell ref="A26:A32"/>
    <mergeCell ref="K91:L91"/>
    <mergeCell ref="I90:J90"/>
    <mergeCell ref="I91:J91"/>
    <mergeCell ref="A90:H92"/>
    <mergeCell ref="A34:B34"/>
    <mergeCell ref="A49:L49"/>
    <mergeCell ref="A50:B50"/>
    <mergeCell ref="A51:B53"/>
    <mergeCell ref="L51:L53"/>
    <mergeCell ref="A38:L38"/>
    <mergeCell ref="L40:L45"/>
    <mergeCell ref="B40:B41"/>
    <mergeCell ref="B72:C72"/>
    <mergeCell ref="B73:C73"/>
    <mergeCell ref="B74:C74"/>
    <mergeCell ref="B75:C75"/>
    <mergeCell ref="K90:L90"/>
    <mergeCell ref="D79:G79"/>
    <mergeCell ref="I79:L79"/>
    <mergeCell ref="A80:C80"/>
    <mergeCell ref="D80:G80"/>
    <mergeCell ref="A33:L33"/>
    <mergeCell ref="A35:B37"/>
    <mergeCell ref="L35:L36"/>
    <mergeCell ref="C37:L37"/>
    <mergeCell ref="A47:L47"/>
    <mergeCell ref="A40:A45"/>
    <mergeCell ref="I80:L80"/>
    <mergeCell ref="A81:C81"/>
    <mergeCell ref="D81:G81"/>
    <mergeCell ref="I81:L81"/>
    <mergeCell ref="A79:C79"/>
    <mergeCell ref="I82:L82"/>
    <mergeCell ref="I85:L85"/>
    <mergeCell ref="A83:C83"/>
    <mergeCell ref="D83:G83"/>
    <mergeCell ref="I83:L83"/>
    <mergeCell ref="A84:C84"/>
    <mergeCell ref="D84:G84"/>
    <mergeCell ref="I84:L84"/>
    <mergeCell ref="A82:C82"/>
    <mergeCell ref="D82:G82"/>
    <mergeCell ref="A54:L54"/>
    <mergeCell ref="A55:B55"/>
    <mergeCell ref="L56:L58"/>
    <mergeCell ref="A59:L59"/>
    <mergeCell ref="A77:L77"/>
    <mergeCell ref="A66:L66"/>
    <mergeCell ref="A67:B67"/>
    <mergeCell ref="L68:L75"/>
    <mergeCell ref="A68:A75"/>
    <mergeCell ref="B68:B70"/>
    <mergeCell ref="B71:C71"/>
    <mergeCell ref="A60:B60"/>
    <mergeCell ref="L61:L65"/>
    <mergeCell ref="A56:A58"/>
    <mergeCell ref="A61:A65"/>
    <mergeCell ref="B65:C65"/>
  </mergeCells>
  <phoneticPr fontId="9" type="noConversion"/>
  <dataValidations count="4">
    <dataValidation allowBlank="1" showInputMessage="1" showErrorMessage="1" promptTitle="Meals" prompt="Please, choose the number of meals" sqref="J12:J15 I13:I14" xr:uid="{00000000-0002-0000-0100-000000000000}"/>
    <dataValidation type="whole" allowBlank="1" showInputMessage="1" showErrorMessage="1" promptTitle="Meals" prompt="Please, choose the number of meals" sqref="I15 I12 D12:H14" xr:uid="{44166873-7EF0-4965-A857-840D88E22382}">
      <formula1>0</formula1>
      <formula2>100</formula2>
    </dataValidation>
    <dataValidation type="whole" allowBlank="1" showInputMessage="1" showErrorMessage="1" sqref="I80:L84 D35:J36 D68:J75 D21:J23 D40:J45 D26:J31 D51:J53 D56:J58 D61:J65" xr:uid="{EADCF870-EEF7-46B2-A10D-443241065C32}">
      <formula1>0</formula1>
      <formula2>100</formula2>
    </dataValidation>
    <dataValidation type="whole" allowBlank="1" showInputMessage="1" showErrorMessage="1" promptTitle="Transports" prompt="Please, insert the number of persons" sqref="D4:J6" xr:uid="{00000000-0002-0000-0100-000004000000}">
      <formula1>0</formula1>
      <formula2>100</formula2>
    </dataValidation>
  </dataValidations>
  <hyperlinks>
    <hyperlink ref="C94" r:id="rId1" xr:uid="{00000000-0004-0000-0100-000000000000}"/>
  </hyperlinks>
  <pageMargins left="0.11811023622047245" right="0.11811023622047245" top="0.74803149606299213" bottom="0.74803149606299213" header="0.31496062992125984" footer="0.31496062992125984"/>
  <pageSetup paperSize="9" orientation="portrait" r:id="rId2"/>
  <headerFooter>
    <oddHeader>&amp;CSCALABISCUP 2025
&amp;8Transportation + Meals + Hotels + Other - Form</oddHeader>
    <oddFooter>&amp;C&amp;P/&amp;N</oddFooter>
  </headerFooter>
  <rowBreaks count="2" manualBreakCount="2">
    <brk id="23" max="11" man="1"/>
    <brk id="37" max="11" man="1"/>
  </rowBreaks>
  <ignoredErrors>
    <ignoredError sqref="K4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eals" prompt="Please, choose the number of meals" xr:uid="{00000000-0002-0000-0100-000002000000}">
          <x14:formula1>
            <xm:f>Folha1!$B$3:$B$32</xm:f>
          </x14:formula1>
          <xm:sqref>J16 J46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52"/>
  <sheetViews>
    <sheetView workbookViewId="0">
      <selection activeCell="B31" sqref="B31:B52"/>
    </sheetView>
  </sheetViews>
  <sheetFormatPr defaultRowHeight="14.5" x14ac:dyDescent="0.35"/>
  <sheetData>
    <row r="2" spans="2:2" x14ac:dyDescent="0.35">
      <c r="B2">
        <v>0</v>
      </c>
    </row>
    <row r="3" spans="2:2" x14ac:dyDescent="0.35">
      <c r="B3">
        <v>1</v>
      </c>
    </row>
    <row r="4" spans="2:2" x14ac:dyDescent="0.35">
      <c r="B4">
        <v>2</v>
      </c>
    </row>
    <row r="5" spans="2:2" x14ac:dyDescent="0.35">
      <c r="B5">
        <v>3</v>
      </c>
    </row>
    <row r="6" spans="2:2" x14ac:dyDescent="0.35">
      <c r="B6">
        <v>4</v>
      </c>
    </row>
    <row r="7" spans="2:2" x14ac:dyDescent="0.35">
      <c r="B7">
        <v>5</v>
      </c>
    </row>
    <row r="8" spans="2:2" x14ac:dyDescent="0.35">
      <c r="B8">
        <v>6</v>
      </c>
    </row>
    <row r="9" spans="2:2" x14ac:dyDescent="0.35">
      <c r="B9">
        <v>7</v>
      </c>
    </row>
    <row r="10" spans="2:2" x14ac:dyDescent="0.35">
      <c r="B10">
        <v>8</v>
      </c>
    </row>
    <row r="11" spans="2:2" x14ac:dyDescent="0.35">
      <c r="B11">
        <v>9</v>
      </c>
    </row>
    <row r="12" spans="2:2" x14ac:dyDescent="0.35">
      <c r="B12">
        <v>10</v>
      </c>
    </row>
    <row r="13" spans="2:2" x14ac:dyDescent="0.35">
      <c r="B13">
        <v>11</v>
      </c>
    </row>
    <row r="14" spans="2:2" x14ac:dyDescent="0.35">
      <c r="B14">
        <v>12</v>
      </c>
    </row>
    <row r="15" spans="2:2" x14ac:dyDescent="0.35">
      <c r="B15">
        <v>13</v>
      </c>
    </row>
    <row r="16" spans="2:2" x14ac:dyDescent="0.35">
      <c r="B16">
        <v>14</v>
      </c>
    </row>
    <row r="17" spans="2:2" x14ac:dyDescent="0.35">
      <c r="B17">
        <v>15</v>
      </c>
    </row>
    <row r="18" spans="2:2" x14ac:dyDescent="0.35">
      <c r="B18">
        <v>16</v>
      </c>
    </row>
    <row r="19" spans="2:2" x14ac:dyDescent="0.35">
      <c r="B19">
        <v>17</v>
      </c>
    </row>
    <row r="20" spans="2:2" x14ac:dyDescent="0.35">
      <c r="B20">
        <v>18</v>
      </c>
    </row>
    <row r="21" spans="2:2" x14ac:dyDescent="0.35">
      <c r="B21">
        <v>19</v>
      </c>
    </row>
    <row r="22" spans="2:2" x14ac:dyDescent="0.35">
      <c r="B22">
        <v>20</v>
      </c>
    </row>
    <row r="23" spans="2:2" x14ac:dyDescent="0.35">
      <c r="B23">
        <v>21</v>
      </c>
    </row>
    <row r="24" spans="2:2" x14ac:dyDescent="0.35">
      <c r="B24">
        <v>22</v>
      </c>
    </row>
    <row r="25" spans="2:2" x14ac:dyDescent="0.35">
      <c r="B25">
        <v>23</v>
      </c>
    </row>
    <row r="26" spans="2:2" x14ac:dyDescent="0.35">
      <c r="B26">
        <v>24</v>
      </c>
    </row>
    <row r="27" spans="2:2" x14ac:dyDescent="0.35">
      <c r="B27">
        <v>25</v>
      </c>
    </row>
    <row r="28" spans="2:2" x14ac:dyDescent="0.35">
      <c r="B28">
        <v>26</v>
      </c>
    </row>
    <row r="29" spans="2:2" x14ac:dyDescent="0.35">
      <c r="B29">
        <v>27</v>
      </c>
    </row>
    <row r="30" spans="2:2" x14ac:dyDescent="0.35">
      <c r="B30">
        <v>28</v>
      </c>
    </row>
    <row r="31" spans="2:2" x14ac:dyDescent="0.35">
      <c r="B31">
        <v>29</v>
      </c>
    </row>
    <row r="32" spans="2:2" x14ac:dyDescent="0.35">
      <c r="B32">
        <v>30</v>
      </c>
    </row>
    <row r="33" spans="2:2" x14ac:dyDescent="0.35">
      <c r="B33">
        <v>31</v>
      </c>
    </row>
    <row r="34" spans="2:2" x14ac:dyDescent="0.35">
      <c r="B34">
        <v>32</v>
      </c>
    </row>
    <row r="35" spans="2:2" x14ac:dyDescent="0.35">
      <c r="B35">
        <v>33</v>
      </c>
    </row>
    <row r="36" spans="2:2" x14ac:dyDescent="0.35">
      <c r="B36">
        <v>34</v>
      </c>
    </row>
    <row r="37" spans="2:2" x14ac:dyDescent="0.35">
      <c r="B37">
        <v>35</v>
      </c>
    </row>
    <row r="38" spans="2:2" x14ac:dyDescent="0.35">
      <c r="B38">
        <v>36</v>
      </c>
    </row>
    <row r="39" spans="2:2" x14ac:dyDescent="0.35">
      <c r="B39">
        <v>37</v>
      </c>
    </row>
    <row r="40" spans="2:2" x14ac:dyDescent="0.35">
      <c r="B40">
        <v>38</v>
      </c>
    </row>
    <row r="41" spans="2:2" x14ac:dyDescent="0.35">
      <c r="B41">
        <v>39</v>
      </c>
    </row>
    <row r="42" spans="2:2" x14ac:dyDescent="0.35">
      <c r="B42">
        <v>40</v>
      </c>
    </row>
    <row r="43" spans="2:2" x14ac:dyDescent="0.35">
      <c r="B43">
        <v>41</v>
      </c>
    </row>
    <row r="44" spans="2:2" x14ac:dyDescent="0.35">
      <c r="B44">
        <v>42</v>
      </c>
    </row>
    <row r="45" spans="2:2" x14ac:dyDescent="0.35">
      <c r="B45">
        <v>43</v>
      </c>
    </row>
    <row r="46" spans="2:2" x14ac:dyDescent="0.35">
      <c r="B46">
        <v>44</v>
      </c>
    </row>
    <row r="47" spans="2:2" x14ac:dyDescent="0.35">
      <c r="B47">
        <v>45</v>
      </c>
    </row>
    <row r="48" spans="2:2" x14ac:dyDescent="0.35">
      <c r="B48">
        <v>46</v>
      </c>
    </row>
    <row r="49" spans="2:2" x14ac:dyDescent="0.35">
      <c r="B49">
        <v>47</v>
      </c>
    </row>
    <row r="50" spans="2:2" x14ac:dyDescent="0.35">
      <c r="B50">
        <v>48</v>
      </c>
    </row>
    <row r="51" spans="2:2" x14ac:dyDescent="0.35">
      <c r="B51">
        <v>49</v>
      </c>
    </row>
    <row r="52" spans="2:2" x14ac:dyDescent="0.35">
      <c r="B52">
        <v>50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Definitive Entries</vt:lpstr>
      <vt:lpstr>Meals+Transport+Rooms+Beach Day</vt:lpstr>
      <vt:lpstr>Folha1</vt:lpstr>
      <vt:lpstr>'Definitive Entries'!Área_de_Impressão</vt:lpstr>
      <vt:lpstr>'Meals+Transport+Rooms+Beach Day'!Área_de_Impressão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Gaspar</dc:creator>
  <cp:keywords/>
  <dc:description/>
  <cp:lastModifiedBy>Fernando Gaspar</cp:lastModifiedBy>
  <cp:revision/>
  <dcterms:created xsi:type="dcterms:W3CDTF">2012-01-31T21:11:36Z</dcterms:created>
  <dcterms:modified xsi:type="dcterms:W3CDTF">2026-03-25T07:32:30Z</dcterms:modified>
  <cp:category/>
  <cp:contentStatus/>
</cp:coreProperties>
</file>